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H:\2. GESTÃO ADMINISTRATIVA\CASSIO\3000002243 - MERU VIAGENS\01 - CONTRATO\MD PARA NOVA LIC\"/>
    </mc:Choice>
  </mc:AlternateContent>
  <xr:revisionPtr revIDLastSave="0" documentId="13_ncr:1_{CCF0E84A-9AFC-4690-95BC-80FE7782DABE}" xr6:coauthVersionLast="47" xr6:coauthVersionMax="47" xr10:uidLastSave="{00000000-0000-0000-0000-000000000000}"/>
  <bookViews>
    <workbookView xWindow="28680" yWindow="2490" windowWidth="24240" windowHeight="13740" tabRatio="727" firstSheet="1" activeTab="3" xr2:uid="{00000000-000D-0000-FFFF-FFFF00000000}"/>
  </bookViews>
  <sheets>
    <sheet name="BD_Paim" sheetId="37" state="hidden" r:id="rId1"/>
    <sheet name="Leia-me" sheetId="14" r:id="rId2"/>
    <sheet name="Base Apoio" sheetId="38" r:id="rId3"/>
    <sheet name="Posto de Trabalho" sheetId="57" r:id="rId4"/>
    <sheet name="PPU Contratação" sheetId="55" r:id="rId5"/>
  </sheets>
  <definedNames>
    <definedName name="_xlnm._FilterDatabase" localSheetId="3" hidden="1">'Posto de Trabalho'!$A$1:$I$250</definedName>
    <definedName name="_xlnm._FilterDatabase" localSheetId="4" hidden="1">'PPU Contratação'!$Q$20:$Q$20</definedName>
    <definedName name="_xlnm.Print_Area" localSheetId="3">'Posto de Trabalho'!$A$2:$H$250</definedName>
    <definedName name="_xlnm.Print_Area" localSheetId="4">'PPU Contratação'!$A$16:$P$682</definedName>
    <definedName name="dias_trab_not">BD_Paim!$E$13:$E$15</definedName>
    <definedName name="familias_equipamentos">'Base Apoio'!#REF!</definedName>
    <definedName name="materiais">BD_Paim!$H$13:$H$19</definedName>
    <definedName name="percentuais">BD_Paim!$D$13:$D$15</definedName>
    <definedName name="regime_tributario">BD_Paim!$B$13:$B$15</definedName>
    <definedName name="Sim_não">BD_Paim!$B$3:$B$4</definedName>
    <definedName name="_xlnm.Print_Titles" localSheetId="4">'PPU Contratação'!$16:$20</definedName>
    <definedName name="tributaçao">'Base Apoio'!$F$35:$H$35</definedName>
    <definedName name="Tributação">#REF!</definedName>
    <definedName name="Unidades_medida">'Base Apoio'!$C$95:$C$114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57" l="1"/>
  <c r="E34" i="57" s="1"/>
  <c r="E36" i="57"/>
  <c r="E33" i="57" l="1"/>
  <c r="E31" i="57" l="1"/>
  <c r="E30" i="57"/>
  <c r="G74" i="57" l="1"/>
  <c r="H74" i="57" s="1"/>
  <c r="J250" i="57" l="1"/>
  <c r="G218" i="57" l="1"/>
  <c r="I218" i="57" s="1"/>
  <c r="G217" i="57"/>
  <c r="I217" i="57" s="1"/>
  <c r="G216" i="57"/>
  <c r="I216" i="57" s="1"/>
  <c r="G215" i="57"/>
  <c r="I215" i="57" s="1"/>
  <c r="G214" i="57"/>
  <c r="I214" i="57" s="1"/>
  <c r="G213" i="57"/>
  <c r="I213" i="57" s="1"/>
  <c r="G212" i="57"/>
  <c r="I212" i="57" s="1"/>
  <c r="G211" i="57"/>
  <c r="I211" i="57" s="1"/>
  <c r="G210" i="57"/>
  <c r="I210" i="57" s="1"/>
  <c r="G209" i="57"/>
  <c r="I209" i="57" s="1"/>
  <c r="G208" i="57"/>
  <c r="I208" i="57" s="1"/>
  <c r="G207" i="57"/>
  <c r="I207" i="57" s="1"/>
  <c r="G206" i="57"/>
  <c r="I206" i="57" s="1"/>
  <c r="G205" i="57"/>
  <c r="I205" i="57" s="1"/>
  <c r="G204" i="57"/>
  <c r="I204" i="57" s="1"/>
  <c r="G203" i="57"/>
  <c r="I203" i="57" s="1"/>
  <c r="G202" i="57"/>
  <c r="I202" i="57" s="1"/>
  <c r="G201" i="57"/>
  <c r="I201" i="57" s="1"/>
  <c r="G200" i="57"/>
  <c r="I200" i="57" s="1"/>
  <c r="G194" i="57"/>
  <c r="H194" i="57" s="1"/>
  <c r="G193" i="57"/>
  <c r="H193" i="57" s="1"/>
  <c r="G192" i="57"/>
  <c r="H192" i="57" s="1"/>
  <c r="G191" i="57"/>
  <c r="H191" i="57" s="1"/>
  <c r="G190" i="57"/>
  <c r="H190" i="57" s="1"/>
  <c r="G189" i="57"/>
  <c r="H189" i="57" s="1"/>
  <c r="G188" i="57"/>
  <c r="H188" i="57" s="1"/>
  <c r="G187" i="57"/>
  <c r="H187" i="57" s="1"/>
  <c r="G186" i="57"/>
  <c r="H186" i="57" s="1"/>
  <c r="G185" i="57"/>
  <c r="H185" i="57" s="1"/>
  <c r="G184" i="57"/>
  <c r="H184" i="57" s="1"/>
  <c r="G183" i="57"/>
  <c r="H183" i="57" s="1"/>
  <c r="G182" i="57"/>
  <c r="H182" i="57" s="1"/>
  <c r="G181" i="57"/>
  <c r="H181" i="57" s="1"/>
  <c r="G180" i="57"/>
  <c r="H180" i="57" s="1"/>
  <c r="G179" i="57"/>
  <c r="H179" i="57" s="1"/>
  <c r="G178" i="57"/>
  <c r="H178" i="57" s="1"/>
  <c r="G177" i="57"/>
  <c r="H177" i="57" s="1"/>
  <c r="G176" i="57"/>
  <c r="H176" i="57" s="1"/>
  <c r="G175" i="57"/>
  <c r="G170" i="57"/>
  <c r="H170" i="57" s="1"/>
  <c r="G169" i="57"/>
  <c r="H169" i="57" s="1"/>
  <c r="G168" i="57"/>
  <c r="H168" i="57" s="1"/>
  <c r="G167" i="57"/>
  <c r="H167" i="57" s="1"/>
  <c r="G166" i="57"/>
  <c r="H166" i="57" s="1"/>
  <c r="G165" i="57"/>
  <c r="H165" i="57" s="1"/>
  <c r="G164" i="57"/>
  <c r="H164" i="57" s="1"/>
  <c r="G163" i="57"/>
  <c r="H163" i="57" s="1"/>
  <c r="G162" i="57"/>
  <c r="H162" i="57" s="1"/>
  <c r="G161" i="57"/>
  <c r="H161" i="57" s="1"/>
  <c r="G160" i="57"/>
  <c r="H160" i="57" s="1"/>
  <c r="G159" i="57"/>
  <c r="H159" i="57" s="1"/>
  <c r="G158" i="57"/>
  <c r="H158" i="57" s="1"/>
  <c r="G157" i="57"/>
  <c r="H157" i="57" s="1"/>
  <c r="G156" i="57"/>
  <c r="H156" i="57" s="1"/>
  <c r="G155" i="57"/>
  <c r="H155" i="57" s="1"/>
  <c r="G154" i="57"/>
  <c r="H154" i="57" s="1"/>
  <c r="G153" i="57"/>
  <c r="H153" i="57" s="1"/>
  <c r="G152" i="57"/>
  <c r="H152" i="57" s="1"/>
  <c r="G151" i="57"/>
  <c r="G146" i="57"/>
  <c r="H146" i="57" s="1"/>
  <c r="G145" i="57"/>
  <c r="H145" i="57" s="1"/>
  <c r="G144" i="57"/>
  <c r="H144" i="57" s="1"/>
  <c r="G143" i="57"/>
  <c r="H143" i="57" s="1"/>
  <c r="G142" i="57"/>
  <c r="H142" i="57" s="1"/>
  <c r="G141" i="57"/>
  <c r="H141" i="57" s="1"/>
  <c r="G140" i="57"/>
  <c r="H140" i="57" s="1"/>
  <c r="G139" i="57"/>
  <c r="H139" i="57" s="1"/>
  <c r="G138" i="57"/>
  <c r="H138" i="57" s="1"/>
  <c r="G137" i="57"/>
  <c r="H137" i="57" s="1"/>
  <c r="G136" i="57"/>
  <c r="H136" i="57" s="1"/>
  <c r="G135" i="57"/>
  <c r="H135" i="57" s="1"/>
  <c r="G134" i="57"/>
  <c r="H134" i="57" s="1"/>
  <c r="G133" i="57"/>
  <c r="H133" i="57" s="1"/>
  <c r="G132" i="57"/>
  <c r="H132" i="57" s="1"/>
  <c r="G131" i="57"/>
  <c r="H131" i="57" s="1"/>
  <c r="G130" i="57"/>
  <c r="H130" i="57" s="1"/>
  <c r="G129" i="57"/>
  <c r="H129" i="57" s="1"/>
  <c r="G128" i="57"/>
  <c r="H128" i="57" s="1"/>
  <c r="G127" i="57"/>
  <c r="H73" i="38"/>
  <c r="G73" i="38"/>
  <c r="F73" i="38"/>
  <c r="H71" i="38"/>
  <c r="G71" i="38"/>
  <c r="F71" i="38"/>
  <c r="H69" i="38"/>
  <c r="G69" i="38"/>
  <c r="F69" i="38"/>
  <c r="H67" i="38"/>
  <c r="G67" i="38"/>
  <c r="F67" i="38"/>
  <c r="H58" i="38"/>
  <c r="G58" i="38"/>
  <c r="F58" i="38"/>
  <c r="H54" i="38"/>
  <c r="H56" i="38" s="1"/>
  <c r="H57" i="38" s="1"/>
  <c r="G54" i="38"/>
  <c r="G56" i="38" s="1"/>
  <c r="G57" i="38" s="1"/>
  <c r="F54" i="38"/>
  <c r="F56" i="38" s="1"/>
  <c r="F57" i="38" s="1"/>
  <c r="G79" i="57"/>
  <c r="H78" i="57"/>
  <c r="H77" i="57"/>
  <c r="G71" i="57"/>
  <c r="G67" i="57"/>
  <c r="H48" i="38"/>
  <c r="G48" i="38"/>
  <c r="F48" i="38"/>
  <c r="I133" i="57" l="1"/>
  <c r="I185" i="57"/>
  <c r="I141" i="57"/>
  <c r="I193" i="57"/>
  <c r="I155" i="57"/>
  <c r="I177" i="57"/>
  <c r="I134" i="57"/>
  <c r="I142" i="57"/>
  <c r="I159" i="57"/>
  <c r="I178" i="57"/>
  <c r="I186" i="57"/>
  <c r="I194" i="57"/>
  <c r="I129" i="57"/>
  <c r="I137" i="57"/>
  <c r="I145" i="57"/>
  <c r="I163" i="57"/>
  <c r="I181" i="57"/>
  <c r="I189" i="57"/>
  <c r="I130" i="57"/>
  <c r="I138" i="57"/>
  <c r="I146" i="57"/>
  <c r="I167" i="57"/>
  <c r="I182" i="57"/>
  <c r="I190" i="57"/>
  <c r="I156" i="57"/>
  <c r="I164" i="57"/>
  <c r="I131" i="57"/>
  <c r="I135" i="57"/>
  <c r="I139" i="57"/>
  <c r="I143" i="57"/>
  <c r="I153" i="57"/>
  <c r="I157" i="57"/>
  <c r="I161" i="57"/>
  <c r="I165" i="57"/>
  <c r="I169" i="57"/>
  <c r="I179" i="57"/>
  <c r="I183" i="57"/>
  <c r="I187" i="57"/>
  <c r="I191" i="57"/>
  <c r="I152" i="57"/>
  <c r="I160" i="57"/>
  <c r="I168" i="57"/>
  <c r="G147" i="57"/>
  <c r="I128" i="57"/>
  <c r="I132" i="57"/>
  <c r="I136" i="57"/>
  <c r="I140" i="57"/>
  <c r="I144" i="57"/>
  <c r="I154" i="57"/>
  <c r="I158" i="57"/>
  <c r="I162" i="57"/>
  <c r="I166" i="57"/>
  <c r="I170" i="57"/>
  <c r="I176" i="57"/>
  <c r="I180" i="57"/>
  <c r="I184" i="57"/>
  <c r="I188" i="57"/>
  <c r="I192" i="57"/>
  <c r="G171" i="57"/>
  <c r="G195" i="57"/>
  <c r="O24" i="57"/>
  <c r="J24" i="57" s="1"/>
  <c r="H195" i="57" l="1"/>
  <c r="I174" i="57"/>
  <c r="I196" i="57"/>
  <c r="I173" i="57"/>
  <c r="I195" i="57"/>
  <c r="H171" i="57"/>
  <c r="I150" i="57"/>
  <c r="I171" i="57"/>
  <c r="I149" i="57"/>
  <c r="I172" i="57"/>
  <c r="I126" i="57"/>
  <c r="I125" i="57"/>
  <c r="I148" i="57"/>
  <c r="I147" i="57"/>
  <c r="H83" i="57"/>
  <c r="H82" i="57"/>
  <c r="H39" i="57"/>
  <c r="H40" i="57"/>
  <c r="F35" i="38"/>
  <c r="G35" i="38"/>
  <c r="H35" i="38"/>
  <c r="F41" i="38"/>
  <c r="G41" i="38"/>
  <c r="H41" i="38"/>
  <c r="F50" i="38"/>
  <c r="G50" i="38"/>
  <c r="H50" i="38"/>
  <c r="F53" i="38"/>
  <c r="G53" i="38"/>
  <c r="H53" i="38"/>
  <c r="F95" i="57"/>
  <c r="F65" i="38"/>
  <c r="G65" i="38"/>
  <c r="H65" i="38"/>
  <c r="H38" i="38" l="1"/>
  <c r="H60" i="38"/>
  <c r="H76" i="38"/>
  <c r="E235" i="57"/>
  <c r="F107" i="57"/>
  <c r="F94" i="57"/>
  <c r="E234" i="57"/>
  <c r="F106" i="57"/>
  <c r="F58" i="57"/>
  <c r="F54" i="57"/>
  <c r="F46" i="57"/>
  <c r="F57" i="57"/>
  <c r="F53" i="57"/>
  <c r="F45" i="57"/>
  <c r="F56" i="57"/>
  <c r="F52" i="57"/>
  <c r="F55" i="57"/>
  <c r="F51" i="57"/>
  <c r="F109" i="57"/>
  <c r="F105" i="57"/>
  <c r="E237" i="57"/>
  <c r="F110" i="57"/>
  <c r="F99" i="57"/>
  <c r="F108" i="57"/>
  <c r="F97" i="57"/>
  <c r="G60" i="38"/>
  <c r="G76" i="38"/>
  <c r="F38" i="38"/>
  <c r="F60" i="38"/>
  <c r="F76" i="38"/>
  <c r="G38" i="38"/>
  <c r="F47" i="57" s="1"/>
  <c r="F59" i="57"/>
  <c r="G62" i="38"/>
  <c r="H39" i="38"/>
  <c r="F98" i="57"/>
  <c r="F112" i="57"/>
  <c r="H175" i="57"/>
  <c r="H151" i="57"/>
  <c r="G199" i="57"/>
  <c r="H79" i="57"/>
  <c r="H71" i="57"/>
  <c r="H67" i="57"/>
  <c r="G25" i="57"/>
  <c r="G28" i="57" s="1"/>
  <c r="F26" i="57"/>
  <c r="G26" i="57" s="1"/>
  <c r="H127" i="57"/>
  <c r="H28" i="57" l="1"/>
  <c r="G62" i="57"/>
  <c r="G84" i="57" s="1"/>
  <c r="I151" i="57"/>
  <c r="I127" i="57"/>
  <c r="I175" i="57"/>
  <c r="F233" i="57"/>
  <c r="G219" i="57"/>
  <c r="G122" i="57" s="1"/>
  <c r="H122" i="57" s="1"/>
  <c r="I199" i="57"/>
  <c r="H62" i="38"/>
  <c r="F96" i="57"/>
  <c r="G39" i="38"/>
  <c r="F48" i="57" s="1"/>
  <c r="F39" i="38"/>
  <c r="G27" i="57"/>
  <c r="H26" i="57"/>
  <c r="F62" i="38"/>
  <c r="F100" i="57" s="1"/>
  <c r="H25" i="57"/>
  <c r="G113" i="57"/>
  <c r="H62" i="57" l="1"/>
  <c r="H113" i="57"/>
  <c r="H27" i="57"/>
  <c r="I198" i="57"/>
  <c r="I219" i="57"/>
  <c r="I197" i="57"/>
  <c r="I220" i="57"/>
  <c r="G35" i="57"/>
  <c r="F34" i="57"/>
  <c r="G29" i="57"/>
  <c r="G119" i="57"/>
  <c r="H119" i="57" s="1"/>
  <c r="H147" i="57"/>
  <c r="G120" i="57"/>
  <c r="H120" i="57" s="1"/>
  <c r="G121" i="57"/>
  <c r="H121" i="57" s="1"/>
  <c r="G32" i="57" l="1"/>
  <c r="H35" i="57"/>
  <c r="H29" i="57"/>
  <c r="G38" i="57"/>
  <c r="G123" i="57"/>
  <c r="G246" i="57" s="1"/>
  <c r="G37" i="57"/>
  <c r="G89" i="57"/>
  <c r="H84" i="57"/>
  <c r="G41" i="57" l="1"/>
  <c r="H38" i="57"/>
  <c r="H89" i="57"/>
  <c r="H37" i="57"/>
  <c r="H32" i="57"/>
  <c r="H123" i="57"/>
  <c r="G226" i="57"/>
  <c r="H226" i="57" s="1"/>
  <c r="G46" i="57" l="1"/>
  <c r="G110" i="57" s="1"/>
  <c r="H246" i="57"/>
  <c r="G98" i="57"/>
  <c r="G47" i="57"/>
  <c r="G51" i="57"/>
  <c r="G96" i="57"/>
  <c r="G53" i="57"/>
  <c r="G99" i="57"/>
  <c r="G58" i="57"/>
  <c r="G222" i="57"/>
  <c r="G94" i="57"/>
  <c r="H41" i="57"/>
  <c r="G57" i="57"/>
  <c r="G52" i="57"/>
  <c r="G95" i="57"/>
  <c r="G54" i="57"/>
  <c r="G55" i="57"/>
  <c r="G97" i="57"/>
  <c r="G56" i="57"/>
  <c r="G45" i="57"/>
  <c r="G105" i="57"/>
  <c r="H55" i="57" l="1"/>
  <c r="H52" i="57"/>
  <c r="H96" i="57"/>
  <c r="H54" i="57"/>
  <c r="H58" i="57"/>
  <c r="H110" i="57"/>
  <c r="H47" i="57"/>
  <c r="H105" i="57"/>
  <c r="H45" i="57"/>
  <c r="H57" i="57"/>
  <c r="H51" i="57"/>
  <c r="H56" i="57"/>
  <c r="H99" i="57"/>
  <c r="H97" i="57"/>
  <c r="H95" i="57"/>
  <c r="H94" i="57"/>
  <c r="H53" i="57"/>
  <c r="H98" i="57"/>
  <c r="H46" i="57"/>
  <c r="G242" i="57"/>
  <c r="H222" i="57"/>
  <c r="G100" i="57"/>
  <c r="G48" i="57"/>
  <c r="G59" i="57"/>
  <c r="G104" i="57"/>
  <c r="G106" i="57" l="1"/>
  <c r="H59" i="57"/>
  <c r="H48" i="57"/>
  <c r="H242" i="57"/>
  <c r="G88" i="57"/>
  <c r="H100" i="57"/>
  <c r="G244" i="57"/>
  <c r="G87" i="57"/>
  <c r="G114" i="57"/>
  <c r="G107" i="57"/>
  <c r="G108" i="57"/>
  <c r="G109" i="57"/>
  <c r="O679" i="55"/>
  <c r="O678" i="55"/>
  <c r="O677" i="55"/>
  <c r="O676" i="55"/>
  <c r="O675" i="55"/>
  <c r="O674" i="55"/>
  <c r="O673" i="55"/>
  <c r="O672" i="55"/>
  <c r="O671" i="55"/>
  <c r="O670" i="55"/>
  <c r="O669" i="55"/>
  <c r="O668" i="55"/>
  <c r="O667" i="55"/>
  <c r="O666" i="55"/>
  <c r="O665" i="55"/>
  <c r="O664" i="55"/>
  <c r="O663" i="55"/>
  <c r="O662" i="55"/>
  <c r="O661" i="55"/>
  <c r="O660" i="55"/>
  <c r="O659" i="55"/>
  <c r="O658" i="55"/>
  <c r="O657" i="55"/>
  <c r="O656" i="55"/>
  <c r="O655" i="55"/>
  <c r="O654" i="55"/>
  <c r="O653" i="55"/>
  <c r="O652" i="55"/>
  <c r="O651" i="55"/>
  <c r="O650" i="55"/>
  <c r="O646" i="55"/>
  <c r="O645" i="55"/>
  <c r="O644" i="55"/>
  <c r="O643" i="55"/>
  <c r="O642" i="55"/>
  <c r="O641" i="55"/>
  <c r="O640" i="55"/>
  <c r="O639" i="55"/>
  <c r="O638" i="55"/>
  <c r="O637" i="55"/>
  <c r="O636" i="55"/>
  <c r="O635" i="55"/>
  <c r="O634" i="55"/>
  <c r="O633" i="55"/>
  <c r="O632" i="55"/>
  <c r="O631" i="55"/>
  <c r="O630" i="55"/>
  <c r="O629" i="55"/>
  <c r="O628" i="55"/>
  <c r="O627" i="55"/>
  <c r="O626" i="55"/>
  <c r="O625" i="55"/>
  <c r="O624" i="55"/>
  <c r="O623" i="55"/>
  <c r="O622" i="55"/>
  <c r="O621" i="55"/>
  <c r="O620" i="55"/>
  <c r="O619" i="55"/>
  <c r="O618" i="55"/>
  <c r="O617" i="55"/>
  <c r="O613" i="55"/>
  <c r="O612" i="55"/>
  <c r="O611" i="55"/>
  <c r="O610" i="55"/>
  <c r="O609" i="55"/>
  <c r="O608" i="55"/>
  <c r="O607" i="55"/>
  <c r="O606" i="55"/>
  <c r="O605" i="55"/>
  <c r="O604" i="55"/>
  <c r="O603" i="55"/>
  <c r="O602" i="55"/>
  <c r="O601" i="55"/>
  <c r="O600" i="55"/>
  <c r="O599" i="55"/>
  <c r="O598" i="55"/>
  <c r="O597" i="55"/>
  <c r="O596" i="55"/>
  <c r="O595" i="55"/>
  <c r="O594" i="55"/>
  <c r="O593" i="55"/>
  <c r="O592" i="55"/>
  <c r="O591" i="55"/>
  <c r="O590" i="55"/>
  <c r="O589" i="55"/>
  <c r="O588" i="55"/>
  <c r="O587" i="55"/>
  <c r="O586" i="55"/>
  <c r="O585" i="55"/>
  <c r="O584" i="55"/>
  <c r="O580" i="55"/>
  <c r="O579" i="55"/>
  <c r="O578" i="55"/>
  <c r="O577" i="55"/>
  <c r="O576" i="55"/>
  <c r="O575" i="55"/>
  <c r="O574" i="55"/>
  <c r="O573" i="55"/>
  <c r="O572" i="55"/>
  <c r="O571" i="55"/>
  <c r="O570" i="55"/>
  <c r="O569" i="55"/>
  <c r="O568" i="55"/>
  <c r="O567" i="55"/>
  <c r="O566" i="55"/>
  <c r="O565" i="55"/>
  <c r="O564" i="55"/>
  <c r="O563" i="55"/>
  <c r="O562" i="55"/>
  <c r="O561" i="55"/>
  <c r="O560" i="55"/>
  <c r="O559" i="55"/>
  <c r="O558" i="55"/>
  <c r="O557" i="55"/>
  <c r="O556" i="55"/>
  <c r="O555" i="55"/>
  <c r="O554" i="55"/>
  <c r="O553" i="55"/>
  <c r="O552" i="55"/>
  <c r="O551" i="55"/>
  <c r="O547" i="55"/>
  <c r="O546" i="55"/>
  <c r="O545" i="55"/>
  <c r="O544" i="55"/>
  <c r="O543" i="55"/>
  <c r="O542" i="55"/>
  <c r="O541" i="55"/>
  <c r="O540" i="55"/>
  <c r="O539" i="55"/>
  <c r="O538" i="55"/>
  <c r="O537" i="55"/>
  <c r="O536" i="55"/>
  <c r="O535" i="55"/>
  <c r="O534" i="55"/>
  <c r="O533" i="55"/>
  <c r="O532" i="55"/>
  <c r="O531" i="55"/>
  <c r="O530" i="55"/>
  <c r="O529" i="55"/>
  <c r="O528" i="55"/>
  <c r="O527" i="55"/>
  <c r="O526" i="55"/>
  <c r="O525" i="55"/>
  <c r="O524" i="55"/>
  <c r="O523" i="55"/>
  <c r="O522" i="55"/>
  <c r="O521" i="55"/>
  <c r="O520" i="55"/>
  <c r="O519" i="55"/>
  <c r="O518" i="55"/>
  <c r="O514" i="55"/>
  <c r="O513" i="55"/>
  <c r="O512" i="55"/>
  <c r="O511" i="55"/>
  <c r="O510" i="55"/>
  <c r="O509" i="55"/>
  <c r="O508" i="55"/>
  <c r="O507" i="55"/>
  <c r="O506" i="55"/>
  <c r="O505" i="55"/>
  <c r="O504" i="55"/>
  <c r="O503" i="55"/>
  <c r="O502" i="55"/>
  <c r="O501" i="55"/>
  <c r="O500" i="55"/>
  <c r="O499" i="55"/>
  <c r="O498" i="55"/>
  <c r="O497" i="55"/>
  <c r="O496" i="55"/>
  <c r="O495" i="55"/>
  <c r="O494" i="55"/>
  <c r="O493" i="55"/>
  <c r="O492" i="55"/>
  <c r="O491" i="55"/>
  <c r="O490" i="55"/>
  <c r="O489" i="55"/>
  <c r="O488" i="55"/>
  <c r="O487" i="55"/>
  <c r="O486" i="55"/>
  <c r="O485" i="55"/>
  <c r="O481" i="55"/>
  <c r="O480" i="55"/>
  <c r="O479" i="55"/>
  <c r="O478" i="55"/>
  <c r="O477" i="55"/>
  <c r="O476" i="55"/>
  <c r="O475" i="55"/>
  <c r="O474" i="55"/>
  <c r="O473" i="55"/>
  <c r="O472" i="55"/>
  <c r="O471" i="55"/>
  <c r="O470" i="55"/>
  <c r="O469" i="55"/>
  <c r="O468" i="55"/>
  <c r="O467" i="55"/>
  <c r="O466" i="55"/>
  <c r="O465" i="55"/>
  <c r="O464" i="55"/>
  <c r="O463" i="55"/>
  <c r="O462" i="55"/>
  <c r="O461" i="55"/>
  <c r="O460" i="55"/>
  <c r="O459" i="55"/>
  <c r="O458" i="55"/>
  <c r="O457" i="55"/>
  <c r="O456" i="55"/>
  <c r="O455" i="55"/>
  <c r="O454" i="55"/>
  <c r="O453" i="55"/>
  <c r="O452" i="55"/>
  <c r="O448" i="55"/>
  <c r="O447" i="55"/>
  <c r="O446" i="55"/>
  <c r="O445" i="55"/>
  <c r="O444" i="55"/>
  <c r="O443" i="55"/>
  <c r="O442" i="55"/>
  <c r="O441" i="55"/>
  <c r="O440" i="55"/>
  <c r="O439" i="55"/>
  <c r="O438" i="55"/>
  <c r="O437" i="55"/>
  <c r="O436" i="55"/>
  <c r="O435" i="55"/>
  <c r="O434" i="55"/>
  <c r="O433" i="55"/>
  <c r="O432" i="55"/>
  <c r="O431" i="55"/>
  <c r="O430" i="55"/>
  <c r="O429" i="55"/>
  <c r="O428" i="55"/>
  <c r="O427" i="55"/>
  <c r="O426" i="55"/>
  <c r="O425" i="55"/>
  <c r="O424" i="55"/>
  <c r="O423" i="55"/>
  <c r="O422" i="55"/>
  <c r="O421" i="55"/>
  <c r="O420" i="55"/>
  <c r="O419" i="55"/>
  <c r="O415" i="55"/>
  <c r="O414" i="55"/>
  <c r="O413" i="55"/>
  <c r="O412" i="55"/>
  <c r="O411" i="55"/>
  <c r="O410" i="55"/>
  <c r="O409" i="55"/>
  <c r="O408" i="55"/>
  <c r="O407" i="55"/>
  <c r="O406" i="55"/>
  <c r="O405" i="55"/>
  <c r="O404" i="55"/>
  <c r="O403" i="55"/>
  <c r="O402" i="55"/>
  <c r="O401" i="55"/>
  <c r="O400" i="55"/>
  <c r="O399" i="55"/>
  <c r="O398" i="55"/>
  <c r="O397" i="55"/>
  <c r="O396" i="55"/>
  <c r="O395" i="55"/>
  <c r="O394" i="55"/>
  <c r="O393" i="55"/>
  <c r="O392" i="55"/>
  <c r="O391" i="55"/>
  <c r="O390" i="55"/>
  <c r="O389" i="55"/>
  <c r="O388" i="55"/>
  <c r="O387" i="55"/>
  <c r="O386" i="55"/>
  <c r="O382" i="55"/>
  <c r="O381" i="55"/>
  <c r="O380" i="55"/>
  <c r="O379" i="55"/>
  <c r="O378" i="55"/>
  <c r="O377" i="55"/>
  <c r="O376" i="55"/>
  <c r="O375" i="55"/>
  <c r="O374" i="55"/>
  <c r="O373" i="55"/>
  <c r="O372" i="55"/>
  <c r="O371" i="55"/>
  <c r="O370" i="55"/>
  <c r="O369" i="55"/>
  <c r="O368" i="55"/>
  <c r="O367" i="55"/>
  <c r="O366" i="55"/>
  <c r="O365" i="55"/>
  <c r="O364" i="55"/>
  <c r="O363" i="55"/>
  <c r="O362" i="55"/>
  <c r="O361" i="55"/>
  <c r="O360" i="55"/>
  <c r="O359" i="55"/>
  <c r="O358" i="55"/>
  <c r="O357" i="55"/>
  <c r="O356" i="55"/>
  <c r="O355" i="55"/>
  <c r="O354" i="55"/>
  <c r="O353" i="55"/>
  <c r="O349" i="55"/>
  <c r="O348" i="55"/>
  <c r="O347" i="55"/>
  <c r="O346" i="55"/>
  <c r="O345" i="55"/>
  <c r="O344" i="55"/>
  <c r="O343" i="55"/>
  <c r="O342" i="55"/>
  <c r="O341" i="55"/>
  <c r="O340" i="55"/>
  <c r="O339" i="55"/>
  <c r="O338" i="55"/>
  <c r="O337" i="55"/>
  <c r="O336" i="55"/>
  <c r="O335" i="55"/>
  <c r="O334" i="55"/>
  <c r="O333" i="55"/>
  <c r="O332" i="55"/>
  <c r="O331" i="55"/>
  <c r="O330" i="55"/>
  <c r="O329" i="55"/>
  <c r="O328" i="55"/>
  <c r="O327" i="55"/>
  <c r="O326" i="55"/>
  <c r="O325" i="55"/>
  <c r="O324" i="55"/>
  <c r="O323" i="55"/>
  <c r="O322" i="55"/>
  <c r="O321" i="55"/>
  <c r="O320" i="55"/>
  <c r="O316" i="55"/>
  <c r="O315" i="55"/>
  <c r="O314" i="55"/>
  <c r="O313" i="55"/>
  <c r="O312" i="55"/>
  <c r="O311" i="55"/>
  <c r="O310" i="55"/>
  <c r="O309" i="55"/>
  <c r="O308" i="55"/>
  <c r="O307" i="55"/>
  <c r="O306" i="55"/>
  <c r="O305" i="55"/>
  <c r="O304" i="55"/>
  <c r="O303" i="55"/>
  <c r="O302" i="55"/>
  <c r="O301" i="55"/>
  <c r="O300" i="55"/>
  <c r="O299" i="55"/>
  <c r="O298" i="55"/>
  <c r="O297" i="55"/>
  <c r="O296" i="55"/>
  <c r="O295" i="55"/>
  <c r="O294" i="55"/>
  <c r="O293" i="55"/>
  <c r="O292" i="55"/>
  <c r="O291" i="55"/>
  <c r="O290" i="55"/>
  <c r="O289" i="55"/>
  <c r="O288" i="55"/>
  <c r="O287" i="55"/>
  <c r="O283" i="55"/>
  <c r="O282" i="55"/>
  <c r="O281" i="55"/>
  <c r="O280" i="55"/>
  <c r="O279" i="55"/>
  <c r="O278" i="55"/>
  <c r="O277" i="55"/>
  <c r="O276" i="55"/>
  <c r="O275" i="55"/>
  <c r="O274" i="55"/>
  <c r="O273" i="55"/>
  <c r="O272" i="55"/>
  <c r="O271" i="55"/>
  <c r="O270" i="55"/>
  <c r="O269" i="55"/>
  <c r="O268" i="55"/>
  <c r="O267" i="55"/>
  <c r="O266" i="55"/>
  <c r="O265" i="55"/>
  <c r="O264" i="55"/>
  <c r="O263" i="55"/>
  <c r="O262" i="55"/>
  <c r="O261" i="55"/>
  <c r="O260" i="55"/>
  <c r="O259" i="55"/>
  <c r="O258" i="55"/>
  <c r="O257" i="55"/>
  <c r="O256" i="55"/>
  <c r="O255" i="55"/>
  <c r="O254" i="55"/>
  <c r="O250" i="55"/>
  <c r="O249" i="55"/>
  <c r="O248" i="55"/>
  <c r="O247" i="55"/>
  <c r="O246" i="55"/>
  <c r="O245" i="55"/>
  <c r="O244" i="55"/>
  <c r="O243" i="55"/>
  <c r="O242" i="55"/>
  <c r="O241" i="55"/>
  <c r="O240" i="55"/>
  <c r="O239" i="55"/>
  <c r="O238" i="55"/>
  <c r="O237" i="55"/>
  <c r="O236" i="55"/>
  <c r="O235" i="55"/>
  <c r="O234" i="55"/>
  <c r="O233" i="55"/>
  <c r="O232" i="55"/>
  <c r="O231" i="55"/>
  <c r="O230" i="55"/>
  <c r="O229" i="55"/>
  <c r="O228" i="55"/>
  <c r="O227" i="55"/>
  <c r="O226" i="55"/>
  <c r="O225" i="55"/>
  <c r="O224" i="55"/>
  <c r="O223" i="55"/>
  <c r="O222" i="55"/>
  <c r="O221" i="55"/>
  <c r="O217" i="55"/>
  <c r="O216" i="55"/>
  <c r="O215" i="55"/>
  <c r="O214" i="55"/>
  <c r="O213" i="55"/>
  <c r="O212" i="55"/>
  <c r="O211" i="55"/>
  <c r="O210" i="55"/>
  <c r="O209" i="55"/>
  <c r="O208" i="55"/>
  <c r="O207" i="55"/>
  <c r="O206" i="55"/>
  <c r="O205" i="55"/>
  <c r="O204" i="55"/>
  <c r="O203" i="55"/>
  <c r="O202" i="55"/>
  <c r="O201" i="55"/>
  <c r="O200" i="55"/>
  <c r="O199" i="55"/>
  <c r="O198" i="55"/>
  <c r="O197" i="55"/>
  <c r="O196" i="55"/>
  <c r="O195" i="55"/>
  <c r="O194" i="55"/>
  <c r="O193" i="55"/>
  <c r="O192" i="55"/>
  <c r="O191" i="55"/>
  <c r="O190" i="55"/>
  <c r="O189" i="55"/>
  <c r="O188" i="55"/>
  <c r="O184" i="55"/>
  <c r="O183" i="55"/>
  <c r="O182" i="55"/>
  <c r="O181" i="55"/>
  <c r="O180" i="55"/>
  <c r="O179" i="55"/>
  <c r="O178" i="55"/>
  <c r="O177" i="55"/>
  <c r="O176" i="55"/>
  <c r="O175" i="55"/>
  <c r="O174" i="55"/>
  <c r="O173" i="55"/>
  <c r="O172" i="55"/>
  <c r="O171" i="55"/>
  <c r="O170" i="55"/>
  <c r="O169" i="55"/>
  <c r="O168" i="55"/>
  <c r="O167" i="55"/>
  <c r="O166" i="55"/>
  <c r="O165" i="55"/>
  <c r="O164" i="55"/>
  <c r="O163" i="55"/>
  <c r="O162" i="55"/>
  <c r="O161" i="55"/>
  <c r="O160" i="55"/>
  <c r="O159" i="55"/>
  <c r="O158" i="55"/>
  <c r="O157" i="55"/>
  <c r="O156" i="55"/>
  <c r="O155" i="55"/>
  <c r="O151" i="55"/>
  <c r="O150" i="55"/>
  <c r="O149" i="55"/>
  <c r="O148" i="55"/>
  <c r="O147" i="55"/>
  <c r="O146" i="55"/>
  <c r="O145" i="55"/>
  <c r="O144" i="55"/>
  <c r="O143" i="55"/>
  <c r="O142" i="55"/>
  <c r="O141" i="55"/>
  <c r="O140" i="55"/>
  <c r="O139" i="55"/>
  <c r="O138" i="55"/>
  <c r="O137" i="55"/>
  <c r="O136" i="55"/>
  <c r="O135" i="55"/>
  <c r="O134" i="55"/>
  <c r="O133" i="55"/>
  <c r="O132" i="55"/>
  <c r="O131" i="55"/>
  <c r="O130" i="55"/>
  <c r="O129" i="55"/>
  <c r="O128" i="55"/>
  <c r="O127" i="55"/>
  <c r="O126" i="55"/>
  <c r="O125" i="55"/>
  <c r="O124" i="55"/>
  <c r="O123" i="55"/>
  <c r="O122" i="55"/>
  <c r="O118" i="55"/>
  <c r="O117" i="55"/>
  <c r="O116" i="55"/>
  <c r="O115" i="55"/>
  <c r="O114" i="55"/>
  <c r="O113" i="55"/>
  <c r="O112" i="55"/>
  <c r="O111" i="55"/>
  <c r="O110" i="55"/>
  <c r="O109" i="55"/>
  <c r="O108" i="55"/>
  <c r="O107" i="55"/>
  <c r="O106" i="55"/>
  <c r="O105" i="55"/>
  <c r="O104" i="55"/>
  <c r="O103" i="55"/>
  <c r="O102" i="55"/>
  <c r="O101" i="55"/>
  <c r="O100" i="55"/>
  <c r="O99" i="55"/>
  <c r="O98" i="55"/>
  <c r="O97" i="55"/>
  <c r="O96" i="55"/>
  <c r="O95" i="55"/>
  <c r="O94" i="55"/>
  <c r="O93" i="55"/>
  <c r="O92" i="55"/>
  <c r="O91" i="55"/>
  <c r="O90" i="55"/>
  <c r="O89" i="55"/>
  <c r="O85" i="55"/>
  <c r="O84" i="55"/>
  <c r="O83" i="55"/>
  <c r="O82" i="55"/>
  <c r="O81" i="55"/>
  <c r="O80" i="55"/>
  <c r="O79" i="55"/>
  <c r="O78" i="55"/>
  <c r="O77" i="55"/>
  <c r="O76" i="55"/>
  <c r="O75" i="55"/>
  <c r="O74" i="55"/>
  <c r="O73" i="55"/>
  <c r="O72" i="55"/>
  <c r="O71" i="55"/>
  <c r="O70" i="55"/>
  <c r="O69" i="55"/>
  <c r="O68" i="55"/>
  <c r="O67" i="55"/>
  <c r="O66" i="55"/>
  <c r="O65" i="55"/>
  <c r="O64" i="55"/>
  <c r="O63" i="55"/>
  <c r="O62" i="55"/>
  <c r="O61" i="55"/>
  <c r="O60" i="55"/>
  <c r="O59" i="55"/>
  <c r="O58" i="55"/>
  <c r="O57" i="55"/>
  <c r="O56" i="55"/>
  <c r="O52" i="55"/>
  <c r="O51" i="55"/>
  <c r="O50" i="55"/>
  <c r="O49" i="55"/>
  <c r="O48" i="55"/>
  <c r="O47" i="55"/>
  <c r="O46" i="55"/>
  <c r="O45" i="55"/>
  <c r="O44" i="55"/>
  <c r="O43" i="55"/>
  <c r="O42" i="55"/>
  <c r="O41" i="55"/>
  <c r="O40" i="55"/>
  <c r="O39" i="55"/>
  <c r="O38" i="55"/>
  <c r="O37" i="55"/>
  <c r="O36" i="55"/>
  <c r="O35" i="55"/>
  <c r="O34" i="55"/>
  <c r="O33" i="55"/>
  <c r="O32" i="55"/>
  <c r="O31" i="55"/>
  <c r="O30" i="55"/>
  <c r="O29" i="55"/>
  <c r="O28" i="55"/>
  <c r="O27" i="55"/>
  <c r="O26" i="55"/>
  <c r="O25" i="55"/>
  <c r="O24" i="55"/>
  <c r="P23" i="55"/>
  <c r="Q682" i="55"/>
  <c r="Q681" i="55"/>
  <c r="Q680" i="55"/>
  <c r="Q679" i="55"/>
  <c r="P679" i="55"/>
  <c r="Q678" i="55"/>
  <c r="P678" i="55"/>
  <c r="Q677" i="55"/>
  <c r="P677" i="55"/>
  <c r="Q676" i="55"/>
  <c r="P676" i="55"/>
  <c r="Q675" i="55"/>
  <c r="P675" i="55"/>
  <c r="Q674" i="55"/>
  <c r="P674" i="55"/>
  <c r="Q673" i="55"/>
  <c r="P673" i="55"/>
  <c r="Q672" i="55"/>
  <c r="P672" i="55"/>
  <c r="Q671" i="55"/>
  <c r="P671" i="55"/>
  <c r="Q670" i="55"/>
  <c r="P670" i="55"/>
  <c r="Q669" i="55"/>
  <c r="P669" i="55"/>
  <c r="Q668" i="55"/>
  <c r="P668" i="55"/>
  <c r="Q667" i="55"/>
  <c r="P667" i="55"/>
  <c r="Q666" i="55"/>
  <c r="P666" i="55"/>
  <c r="Q665" i="55"/>
  <c r="P665" i="55"/>
  <c r="Q664" i="55"/>
  <c r="P664" i="55"/>
  <c r="Q663" i="55"/>
  <c r="P663" i="55"/>
  <c r="Q662" i="55"/>
  <c r="P662" i="55"/>
  <c r="Q661" i="55"/>
  <c r="P661" i="55"/>
  <c r="Q660" i="55"/>
  <c r="P660" i="55"/>
  <c r="Q659" i="55"/>
  <c r="P659" i="55"/>
  <c r="Q658" i="55"/>
  <c r="P658" i="55"/>
  <c r="Q657" i="55"/>
  <c r="P657" i="55"/>
  <c r="Q656" i="55"/>
  <c r="P656" i="55"/>
  <c r="Q655" i="55"/>
  <c r="P655" i="55"/>
  <c r="Q654" i="55"/>
  <c r="P654" i="55"/>
  <c r="Q653" i="55"/>
  <c r="P653" i="55"/>
  <c r="Q652" i="55"/>
  <c r="P652" i="55"/>
  <c r="Q651" i="55"/>
  <c r="P651" i="55"/>
  <c r="Q650" i="55"/>
  <c r="P650" i="55"/>
  <c r="Q649" i="55"/>
  <c r="Q648" i="55"/>
  <c r="Q647" i="55"/>
  <c r="Q646" i="55"/>
  <c r="P646" i="55"/>
  <c r="Q645" i="55"/>
  <c r="P645" i="55"/>
  <c r="Q644" i="55"/>
  <c r="P644" i="55"/>
  <c r="Q643" i="55"/>
  <c r="P643" i="55"/>
  <c r="Q642" i="55"/>
  <c r="P642" i="55"/>
  <c r="Q641" i="55"/>
  <c r="P641" i="55"/>
  <c r="Q640" i="55"/>
  <c r="P640" i="55"/>
  <c r="Q639" i="55"/>
  <c r="P639" i="55"/>
  <c r="Q638" i="55"/>
  <c r="P638" i="55"/>
  <c r="Q637" i="55"/>
  <c r="P637" i="55"/>
  <c r="Q636" i="55"/>
  <c r="P636" i="55"/>
  <c r="Q635" i="55"/>
  <c r="P635" i="55"/>
  <c r="Q634" i="55"/>
  <c r="P634" i="55"/>
  <c r="Q633" i="55"/>
  <c r="P633" i="55"/>
  <c r="Q632" i="55"/>
  <c r="P632" i="55"/>
  <c r="Q631" i="55"/>
  <c r="P631" i="55"/>
  <c r="Q630" i="55"/>
  <c r="P630" i="55"/>
  <c r="Q629" i="55"/>
  <c r="P629" i="55"/>
  <c r="Q628" i="55"/>
  <c r="P628" i="55"/>
  <c r="Q627" i="55"/>
  <c r="P627" i="55"/>
  <c r="Q626" i="55"/>
  <c r="P626" i="55"/>
  <c r="Q625" i="55"/>
  <c r="P625" i="55"/>
  <c r="Q624" i="55"/>
  <c r="P624" i="55"/>
  <c r="Q623" i="55"/>
  <c r="P623" i="55"/>
  <c r="Q622" i="55"/>
  <c r="P622" i="55"/>
  <c r="Q621" i="55"/>
  <c r="P621" i="55"/>
  <c r="Q620" i="55"/>
  <c r="P620" i="55"/>
  <c r="Q619" i="55"/>
  <c r="P619" i="55"/>
  <c r="Q618" i="55"/>
  <c r="P618" i="55"/>
  <c r="Q617" i="55"/>
  <c r="P617" i="55"/>
  <c r="Q616" i="55"/>
  <c r="Q615" i="55"/>
  <c r="Q614" i="55"/>
  <c r="Q613" i="55"/>
  <c r="P613" i="55"/>
  <c r="Q612" i="55"/>
  <c r="P612" i="55"/>
  <c r="Q611" i="55"/>
  <c r="P611" i="55"/>
  <c r="Q610" i="55"/>
  <c r="P610" i="55"/>
  <c r="Q609" i="55"/>
  <c r="P609" i="55"/>
  <c r="Q608" i="55"/>
  <c r="P608" i="55"/>
  <c r="Q607" i="55"/>
  <c r="P607" i="55"/>
  <c r="Q606" i="55"/>
  <c r="P606" i="55"/>
  <c r="Q605" i="55"/>
  <c r="P605" i="55"/>
  <c r="Q604" i="55"/>
  <c r="P604" i="55"/>
  <c r="Q603" i="55"/>
  <c r="P603" i="55"/>
  <c r="Q602" i="55"/>
  <c r="P602" i="55"/>
  <c r="Q601" i="55"/>
  <c r="P601" i="55"/>
  <c r="Q600" i="55"/>
  <c r="P600" i="55"/>
  <c r="Q599" i="55"/>
  <c r="P599" i="55"/>
  <c r="Q598" i="55"/>
  <c r="P598" i="55"/>
  <c r="Q597" i="55"/>
  <c r="P597" i="55"/>
  <c r="Q596" i="55"/>
  <c r="P596" i="55"/>
  <c r="Q595" i="55"/>
  <c r="P595" i="55"/>
  <c r="Q594" i="55"/>
  <c r="P594" i="55"/>
  <c r="Q593" i="55"/>
  <c r="P593" i="55"/>
  <c r="Q592" i="55"/>
  <c r="P592" i="55"/>
  <c r="Q591" i="55"/>
  <c r="P591" i="55"/>
  <c r="Q590" i="55"/>
  <c r="P590" i="55"/>
  <c r="Q589" i="55"/>
  <c r="P589" i="55"/>
  <c r="Q588" i="55"/>
  <c r="P588" i="55"/>
  <c r="Q587" i="55"/>
  <c r="P587" i="55"/>
  <c r="Q586" i="55"/>
  <c r="P586" i="55"/>
  <c r="Q585" i="55"/>
  <c r="P585" i="55"/>
  <c r="Q584" i="55"/>
  <c r="P584" i="55"/>
  <c r="Q583" i="55"/>
  <c r="Q582" i="55"/>
  <c r="Q581" i="55"/>
  <c r="Q580" i="55"/>
  <c r="P580" i="55"/>
  <c r="Q579" i="55"/>
  <c r="P579" i="55"/>
  <c r="Q578" i="55"/>
  <c r="P578" i="55"/>
  <c r="Q577" i="55"/>
  <c r="P577" i="55"/>
  <c r="Q576" i="55"/>
  <c r="P576" i="55"/>
  <c r="Q575" i="55"/>
  <c r="P575" i="55"/>
  <c r="Q574" i="55"/>
  <c r="P574" i="55"/>
  <c r="Q573" i="55"/>
  <c r="P573" i="55"/>
  <c r="Q572" i="55"/>
  <c r="P572" i="55"/>
  <c r="Q571" i="55"/>
  <c r="P571" i="55"/>
  <c r="Q570" i="55"/>
  <c r="P570" i="55"/>
  <c r="Q569" i="55"/>
  <c r="P569" i="55"/>
  <c r="Q568" i="55"/>
  <c r="P568" i="55"/>
  <c r="Q567" i="55"/>
  <c r="P567" i="55"/>
  <c r="Q566" i="55"/>
  <c r="P566" i="55"/>
  <c r="Q565" i="55"/>
  <c r="P565" i="55"/>
  <c r="Q564" i="55"/>
  <c r="P564" i="55"/>
  <c r="Q563" i="55"/>
  <c r="P563" i="55"/>
  <c r="Q562" i="55"/>
  <c r="P562" i="55"/>
  <c r="Q561" i="55"/>
  <c r="P561" i="55"/>
  <c r="Q560" i="55"/>
  <c r="P560" i="55"/>
  <c r="Q559" i="55"/>
  <c r="P559" i="55"/>
  <c r="Q558" i="55"/>
  <c r="P558" i="55"/>
  <c r="Q557" i="55"/>
  <c r="P557" i="55"/>
  <c r="Q556" i="55"/>
  <c r="P556" i="55"/>
  <c r="Q555" i="55"/>
  <c r="P555" i="55"/>
  <c r="Q554" i="55"/>
  <c r="P554" i="55"/>
  <c r="Q553" i="55"/>
  <c r="P553" i="55"/>
  <c r="Q552" i="55"/>
  <c r="P552" i="55"/>
  <c r="Q551" i="55"/>
  <c r="P551" i="55"/>
  <c r="Q550" i="55"/>
  <c r="Q549" i="55"/>
  <c r="Q548" i="55"/>
  <c r="Q547" i="55"/>
  <c r="P547" i="55"/>
  <c r="Q546" i="55"/>
  <c r="P546" i="55"/>
  <c r="Q545" i="55"/>
  <c r="P545" i="55"/>
  <c r="Q544" i="55"/>
  <c r="P544" i="55"/>
  <c r="Q543" i="55"/>
  <c r="P543" i="55"/>
  <c r="Q542" i="55"/>
  <c r="P542" i="55"/>
  <c r="Q541" i="55"/>
  <c r="P541" i="55"/>
  <c r="Q540" i="55"/>
  <c r="P540" i="55"/>
  <c r="Q539" i="55"/>
  <c r="P539" i="55"/>
  <c r="Q538" i="55"/>
  <c r="P538" i="55"/>
  <c r="Q537" i="55"/>
  <c r="P537" i="55"/>
  <c r="Q536" i="55"/>
  <c r="P536" i="55"/>
  <c r="Q535" i="55"/>
  <c r="P535" i="55"/>
  <c r="Q534" i="55"/>
  <c r="P534" i="55"/>
  <c r="Q533" i="55"/>
  <c r="P533" i="55"/>
  <c r="Q532" i="55"/>
  <c r="P532" i="55"/>
  <c r="Q531" i="55"/>
  <c r="P531" i="55"/>
  <c r="Q530" i="55"/>
  <c r="P530" i="55"/>
  <c r="Q529" i="55"/>
  <c r="P529" i="55"/>
  <c r="Q528" i="55"/>
  <c r="P528" i="55"/>
  <c r="Q527" i="55"/>
  <c r="P527" i="55"/>
  <c r="Q526" i="55"/>
  <c r="P526" i="55"/>
  <c r="Q525" i="55"/>
  <c r="P525" i="55"/>
  <c r="Q524" i="55"/>
  <c r="P524" i="55"/>
  <c r="Q523" i="55"/>
  <c r="P523" i="55"/>
  <c r="Q522" i="55"/>
  <c r="P522" i="55"/>
  <c r="Q521" i="55"/>
  <c r="P521" i="55"/>
  <c r="Q520" i="55"/>
  <c r="P520" i="55"/>
  <c r="Q519" i="55"/>
  <c r="P519" i="55"/>
  <c r="Q518" i="55"/>
  <c r="P518" i="55"/>
  <c r="Q517" i="55"/>
  <c r="Q516" i="55"/>
  <c r="Q515" i="55"/>
  <c r="Q514" i="55"/>
  <c r="P514" i="55"/>
  <c r="Q513" i="55"/>
  <c r="P513" i="55"/>
  <c r="Q512" i="55"/>
  <c r="P512" i="55"/>
  <c r="Q511" i="55"/>
  <c r="P511" i="55"/>
  <c r="Q510" i="55"/>
  <c r="P510" i="55"/>
  <c r="Q509" i="55"/>
  <c r="P509" i="55"/>
  <c r="Q508" i="55"/>
  <c r="P508" i="55"/>
  <c r="Q507" i="55"/>
  <c r="P507" i="55"/>
  <c r="Q506" i="55"/>
  <c r="P506" i="55"/>
  <c r="Q505" i="55"/>
  <c r="P505" i="55"/>
  <c r="Q504" i="55"/>
  <c r="P504" i="55"/>
  <c r="Q503" i="55"/>
  <c r="P503" i="55"/>
  <c r="Q502" i="55"/>
  <c r="P502" i="55"/>
  <c r="Q501" i="55"/>
  <c r="P501" i="55"/>
  <c r="Q500" i="55"/>
  <c r="P500" i="55"/>
  <c r="Q499" i="55"/>
  <c r="P499" i="55"/>
  <c r="Q498" i="55"/>
  <c r="P498" i="55"/>
  <c r="Q497" i="55"/>
  <c r="P497" i="55"/>
  <c r="Q496" i="55"/>
  <c r="P496" i="55"/>
  <c r="Q495" i="55"/>
  <c r="P495" i="55"/>
  <c r="Q494" i="55"/>
  <c r="P494" i="55"/>
  <c r="Q493" i="55"/>
  <c r="P493" i="55"/>
  <c r="Q492" i="55"/>
  <c r="P492" i="55"/>
  <c r="Q491" i="55"/>
  <c r="P491" i="55"/>
  <c r="Q490" i="55"/>
  <c r="P490" i="55"/>
  <c r="Q489" i="55"/>
  <c r="P489" i="55"/>
  <c r="Q488" i="55"/>
  <c r="P488" i="55"/>
  <c r="Q487" i="55"/>
  <c r="P487" i="55"/>
  <c r="Q486" i="55"/>
  <c r="P486" i="55"/>
  <c r="Q485" i="55"/>
  <c r="P485" i="55"/>
  <c r="Q484" i="55"/>
  <c r="Q483" i="55"/>
  <c r="Q482" i="55"/>
  <c r="Q481" i="55"/>
  <c r="P481" i="55"/>
  <c r="Q480" i="55"/>
  <c r="P480" i="55"/>
  <c r="Q479" i="55"/>
  <c r="P479" i="55"/>
  <c r="Q478" i="55"/>
  <c r="P478" i="55"/>
  <c r="Q477" i="55"/>
  <c r="P477" i="55"/>
  <c r="Q476" i="55"/>
  <c r="P476" i="55"/>
  <c r="Q475" i="55"/>
  <c r="P475" i="55"/>
  <c r="Q474" i="55"/>
  <c r="P474" i="55"/>
  <c r="Q473" i="55"/>
  <c r="P473" i="55"/>
  <c r="Q472" i="55"/>
  <c r="P472" i="55"/>
  <c r="Q471" i="55"/>
  <c r="P471" i="55"/>
  <c r="Q470" i="55"/>
  <c r="P470" i="55"/>
  <c r="Q469" i="55"/>
  <c r="P469" i="55"/>
  <c r="Q468" i="55"/>
  <c r="P468" i="55"/>
  <c r="Q467" i="55"/>
  <c r="P467" i="55"/>
  <c r="Q466" i="55"/>
  <c r="P466" i="55"/>
  <c r="Q465" i="55"/>
  <c r="P465" i="55"/>
  <c r="Q464" i="55"/>
  <c r="P464" i="55"/>
  <c r="Q463" i="55"/>
  <c r="P463" i="55"/>
  <c r="Q462" i="55"/>
  <c r="P462" i="55"/>
  <c r="Q461" i="55"/>
  <c r="P461" i="55"/>
  <c r="Q460" i="55"/>
  <c r="P460" i="55"/>
  <c r="Q459" i="55"/>
  <c r="P459" i="55"/>
  <c r="Q458" i="55"/>
  <c r="P458" i="55"/>
  <c r="Q457" i="55"/>
  <c r="P457" i="55"/>
  <c r="Q456" i="55"/>
  <c r="P456" i="55"/>
  <c r="Q455" i="55"/>
  <c r="P455" i="55"/>
  <c r="Q454" i="55"/>
  <c r="P454" i="55"/>
  <c r="Q453" i="55"/>
  <c r="P453" i="55"/>
  <c r="Q452" i="55"/>
  <c r="P452" i="55"/>
  <c r="Q451" i="55"/>
  <c r="Q450" i="55"/>
  <c r="Q449" i="55"/>
  <c r="Q448" i="55"/>
  <c r="P448" i="55"/>
  <c r="Q447" i="55"/>
  <c r="P447" i="55"/>
  <c r="Q446" i="55"/>
  <c r="P446" i="55"/>
  <c r="Q445" i="55"/>
  <c r="P445" i="55"/>
  <c r="Q444" i="55"/>
  <c r="P444" i="55"/>
  <c r="Q443" i="55"/>
  <c r="P443" i="55"/>
  <c r="Q442" i="55"/>
  <c r="P442" i="55"/>
  <c r="Q441" i="55"/>
  <c r="P441" i="55"/>
  <c r="Q440" i="55"/>
  <c r="P440" i="55"/>
  <c r="Q439" i="55"/>
  <c r="P439" i="55"/>
  <c r="Q438" i="55"/>
  <c r="P438" i="55"/>
  <c r="Q437" i="55"/>
  <c r="P437" i="55"/>
  <c r="Q436" i="55"/>
  <c r="P436" i="55"/>
  <c r="Q435" i="55"/>
  <c r="P435" i="55"/>
  <c r="Q434" i="55"/>
  <c r="P434" i="55"/>
  <c r="Q433" i="55"/>
  <c r="P433" i="55"/>
  <c r="Q432" i="55"/>
  <c r="P432" i="55"/>
  <c r="Q431" i="55"/>
  <c r="P431" i="55"/>
  <c r="Q430" i="55"/>
  <c r="P430" i="55"/>
  <c r="Q429" i="55"/>
  <c r="P429" i="55"/>
  <c r="Q428" i="55"/>
  <c r="P428" i="55"/>
  <c r="Q427" i="55"/>
  <c r="P427" i="55"/>
  <c r="Q426" i="55"/>
  <c r="P426" i="55"/>
  <c r="Q425" i="55"/>
  <c r="P425" i="55"/>
  <c r="Q424" i="55"/>
  <c r="P424" i="55"/>
  <c r="Q423" i="55"/>
  <c r="P423" i="55"/>
  <c r="Q422" i="55"/>
  <c r="P422" i="55"/>
  <c r="Q421" i="55"/>
  <c r="P421" i="55"/>
  <c r="Q420" i="55"/>
  <c r="P420" i="55"/>
  <c r="Q419" i="55"/>
  <c r="P419" i="55"/>
  <c r="Q418" i="55"/>
  <c r="Q417" i="55"/>
  <c r="Q416" i="55"/>
  <c r="Q415" i="55"/>
  <c r="P415" i="55"/>
  <c r="Q414" i="55"/>
  <c r="P414" i="55"/>
  <c r="Q413" i="55"/>
  <c r="P413" i="55"/>
  <c r="Q412" i="55"/>
  <c r="P412" i="55"/>
  <c r="Q411" i="55"/>
  <c r="P411" i="55"/>
  <c r="Q410" i="55"/>
  <c r="P410" i="55"/>
  <c r="Q409" i="55"/>
  <c r="P409" i="55"/>
  <c r="Q408" i="55"/>
  <c r="P408" i="55"/>
  <c r="Q407" i="55"/>
  <c r="P407" i="55"/>
  <c r="Q406" i="55"/>
  <c r="P406" i="55"/>
  <c r="Q405" i="55"/>
  <c r="P405" i="55"/>
  <c r="Q404" i="55"/>
  <c r="P404" i="55"/>
  <c r="Q403" i="55"/>
  <c r="P403" i="55"/>
  <c r="Q402" i="55"/>
  <c r="P402" i="55"/>
  <c r="Q401" i="55"/>
  <c r="P401" i="55"/>
  <c r="Q400" i="55"/>
  <c r="P400" i="55"/>
  <c r="Q399" i="55"/>
  <c r="P399" i="55"/>
  <c r="Q398" i="55"/>
  <c r="P398" i="55"/>
  <c r="Q397" i="55"/>
  <c r="P397" i="55"/>
  <c r="Q396" i="55"/>
  <c r="P396" i="55"/>
  <c r="Q395" i="55"/>
  <c r="P395" i="55"/>
  <c r="Q394" i="55"/>
  <c r="P394" i="55"/>
  <c r="Q393" i="55"/>
  <c r="P393" i="55"/>
  <c r="Q392" i="55"/>
  <c r="P392" i="55"/>
  <c r="Q391" i="55"/>
  <c r="P391" i="55"/>
  <c r="Q390" i="55"/>
  <c r="P390" i="55"/>
  <c r="Q389" i="55"/>
  <c r="P389" i="55"/>
  <c r="Q388" i="55"/>
  <c r="P388" i="55"/>
  <c r="Q387" i="55"/>
  <c r="P387" i="55"/>
  <c r="Q386" i="55"/>
  <c r="P386" i="55"/>
  <c r="Q385" i="55"/>
  <c r="Q384" i="55"/>
  <c r="Q383" i="55"/>
  <c r="Q382" i="55"/>
  <c r="P382" i="55"/>
  <c r="Q381" i="55"/>
  <c r="P381" i="55"/>
  <c r="Q380" i="55"/>
  <c r="P380" i="55"/>
  <c r="Q379" i="55"/>
  <c r="P379" i="55"/>
  <c r="Q378" i="55"/>
  <c r="P378" i="55"/>
  <c r="Q377" i="55"/>
  <c r="P377" i="55"/>
  <c r="Q376" i="55"/>
  <c r="P376" i="55"/>
  <c r="Q375" i="55"/>
  <c r="P375" i="55"/>
  <c r="Q374" i="55"/>
  <c r="P374" i="55"/>
  <c r="Q373" i="55"/>
  <c r="P373" i="55"/>
  <c r="Q372" i="55"/>
  <c r="P372" i="55"/>
  <c r="Q371" i="55"/>
  <c r="P371" i="55"/>
  <c r="Q370" i="55"/>
  <c r="P370" i="55"/>
  <c r="Q369" i="55"/>
  <c r="P369" i="55"/>
  <c r="Q368" i="55"/>
  <c r="P368" i="55"/>
  <c r="Q367" i="55"/>
  <c r="P367" i="55"/>
  <c r="Q366" i="55"/>
  <c r="P366" i="55"/>
  <c r="Q365" i="55"/>
  <c r="P365" i="55"/>
  <c r="Q364" i="55"/>
  <c r="P364" i="55"/>
  <c r="Q363" i="55"/>
  <c r="P363" i="55"/>
  <c r="Q362" i="55"/>
  <c r="P362" i="55"/>
  <c r="Q361" i="55"/>
  <c r="P361" i="55"/>
  <c r="Q360" i="55"/>
  <c r="P360" i="55"/>
  <c r="Q359" i="55"/>
  <c r="P359" i="55"/>
  <c r="Q358" i="55"/>
  <c r="P358" i="55"/>
  <c r="Q357" i="55"/>
  <c r="P357" i="55"/>
  <c r="Q356" i="55"/>
  <c r="P356" i="55"/>
  <c r="Q355" i="55"/>
  <c r="P355" i="55"/>
  <c r="Q354" i="55"/>
  <c r="P354" i="55"/>
  <c r="Q353" i="55"/>
  <c r="P353" i="55"/>
  <c r="Q352" i="55"/>
  <c r="Q351" i="55"/>
  <c r="Q350" i="55"/>
  <c r="Q349" i="55"/>
  <c r="P349" i="55"/>
  <c r="Q348" i="55"/>
  <c r="P348" i="55"/>
  <c r="Q347" i="55"/>
  <c r="P347" i="55"/>
  <c r="Q346" i="55"/>
  <c r="P346" i="55"/>
  <c r="Q345" i="55"/>
  <c r="P345" i="55"/>
  <c r="Q344" i="55"/>
  <c r="P344" i="55"/>
  <c r="Q343" i="55"/>
  <c r="P343" i="55"/>
  <c r="Q342" i="55"/>
  <c r="P342" i="55"/>
  <c r="Q341" i="55"/>
  <c r="P341" i="55"/>
  <c r="Q340" i="55"/>
  <c r="P340" i="55"/>
  <c r="Q339" i="55"/>
  <c r="P339" i="55"/>
  <c r="Q338" i="55"/>
  <c r="P338" i="55"/>
  <c r="Q337" i="55"/>
  <c r="P337" i="55"/>
  <c r="Q336" i="55"/>
  <c r="P336" i="55"/>
  <c r="Q335" i="55"/>
  <c r="P335" i="55"/>
  <c r="Q334" i="55"/>
  <c r="P334" i="55"/>
  <c r="Q333" i="55"/>
  <c r="P333" i="55"/>
  <c r="Q332" i="55"/>
  <c r="P332" i="55"/>
  <c r="Q331" i="55"/>
  <c r="P331" i="55"/>
  <c r="Q330" i="55"/>
  <c r="P330" i="55"/>
  <c r="Q329" i="55"/>
  <c r="P329" i="55"/>
  <c r="Q328" i="55"/>
  <c r="P328" i="55"/>
  <c r="Q327" i="55"/>
  <c r="P327" i="55"/>
  <c r="Q326" i="55"/>
  <c r="P326" i="55"/>
  <c r="Q325" i="55"/>
  <c r="P325" i="55"/>
  <c r="Q324" i="55"/>
  <c r="P324" i="55"/>
  <c r="Q323" i="55"/>
  <c r="P323" i="55"/>
  <c r="Q322" i="55"/>
  <c r="P322" i="55"/>
  <c r="Q321" i="55"/>
  <c r="P321" i="55"/>
  <c r="Q320" i="55"/>
  <c r="P320" i="55"/>
  <c r="Q319" i="55"/>
  <c r="Q318" i="55"/>
  <c r="Q317" i="55"/>
  <c r="Q316" i="55"/>
  <c r="P316" i="55"/>
  <c r="Q315" i="55"/>
  <c r="P315" i="55"/>
  <c r="Q314" i="55"/>
  <c r="P314" i="55"/>
  <c r="Q313" i="55"/>
  <c r="P313" i="55"/>
  <c r="Q312" i="55"/>
  <c r="P312" i="55"/>
  <c r="Q311" i="55"/>
  <c r="P311" i="55"/>
  <c r="Q310" i="55"/>
  <c r="P310" i="55"/>
  <c r="Q309" i="55"/>
  <c r="P309" i="55"/>
  <c r="Q308" i="55"/>
  <c r="P308" i="55"/>
  <c r="Q307" i="55"/>
  <c r="P307" i="55"/>
  <c r="Q306" i="55"/>
  <c r="P306" i="55"/>
  <c r="Q305" i="55"/>
  <c r="P305" i="55"/>
  <c r="Q304" i="55"/>
  <c r="P304" i="55"/>
  <c r="Q303" i="55"/>
  <c r="P303" i="55"/>
  <c r="Q302" i="55"/>
  <c r="P302" i="55"/>
  <c r="Q301" i="55"/>
  <c r="P301" i="55"/>
  <c r="Q300" i="55"/>
  <c r="P300" i="55"/>
  <c r="Q299" i="55"/>
  <c r="P299" i="55"/>
  <c r="Q298" i="55"/>
  <c r="P298" i="55"/>
  <c r="Q297" i="55"/>
  <c r="P297" i="55"/>
  <c r="Q296" i="55"/>
  <c r="P296" i="55"/>
  <c r="Q295" i="55"/>
  <c r="P295" i="55"/>
  <c r="Q294" i="55"/>
  <c r="P294" i="55"/>
  <c r="Q293" i="55"/>
  <c r="P293" i="55"/>
  <c r="Q292" i="55"/>
  <c r="P292" i="55"/>
  <c r="Q291" i="55"/>
  <c r="P291" i="55"/>
  <c r="Q290" i="55"/>
  <c r="P290" i="55"/>
  <c r="Q289" i="55"/>
  <c r="P289" i="55"/>
  <c r="Q288" i="55"/>
  <c r="P288" i="55"/>
  <c r="Q287" i="55"/>
  <c r="P287" i="55"/>
  <c r="Q286" i="55"/>
  <c r="Q285" i="55"/>
  <c r="Q284" i="55"/>
  <c r="Q283" i="55"/>
  <c r="P283" i="55"/>
  <c r="Q282" i="55"/>
  <c r="P282" i="55"/>
  <c r="Q281" i="55"/>
  <c r="P281" i="55"/>
  <c r="Q280" i="55"/>
  <c r="P280" i="55"/>
  <c r="Q279" i="55"/>
  <c r="P279" i="55"/>
  <c r="Q278" i="55"/>
  <c r="P278" i="55"/>
  <c r="Q277" i="55"/>
  <c r="P277" i="55"/>
  <c r="Q276" i="55"/>
  <c r="P276" i="55"/>
  <c r="Q275" i="55"/>
  <c r="P275" i="55"/>
  <c r="Q274" i="55"/>
  <c r="P274" i="55"/>
  <c r="Q273" i="55"/>
  <c r="P273" i="55"/>
  <c r="Q272" i="55"/>
  <c r="P272" i="55"/>
  <c r="Q271" i="55"/>
  <c r="P271" i="55"/>
  <c r="Q270" i="55"/>
  <c r="P270" i="55"/>
  <c r="Q269" i="55"/>
  <c r="P269" i="55"/>
  <c r="Q268" i="55"/>
  <c r="P268" i="55"/>
  <c r="Q267" i="55"/>
  <c r="P267" i="55"/>
  <c r="Q266" i="55"/>
  <c r="P266" i="55"/>
  <c r="Q265" i="55"/>
  <c r="P265" i="55"/>
  <c r="Q264" i="55"/>
  <c r="P264" i="55"/>
  <c r="Q263" i="55"/>
  <c r="P263" i="55"/>
  <c r="Q262" i="55"/>
  <c r="P262" i="55"/>
  <c r="Q261" i="55"/>
  <c r="P261" i="55"/>
  <c r="Q260" i="55"/>
  <c r="P260" i="55"/>
  <c r="Q259" i="55"/>
  <c r="P259" i="55"/>
  <c r="Q258" i="55"/>
  <c r="P258" i="55"/>
  <c r="Q257" i="55"/>
  <c r="P257" i="55"/>
  <c r="Q256" i="55"/>
  <c r="P256" i="55"/>
  <c r="Q255" i="55"/>
  <c r="P255" i="55"/>
  <c r="Q254" i="55"/>
  <c r="P254" i="55"/>
  <c r="Q253" i="55"/>
  <c r="Q252" i="55"/>
  <c r="Q251" i="55"/>
  <c r="Q250" i="55"/>
  <c r="P250" i="55"/>
  <c r="Q249" i="55"/>
  <c r="P249" i="55"/>
  <c r="Q248" i="55"/>
  <c r="P248" i="55"/>
  <c r="Q247" i="55"/>
  <c r="P247" i="55"/>
  <c r="Q246" i="55"/>
  <c r="P246" i="55"/>
  <c r="Q245" i="55"/>
  <c r="P245" i="55"/>
  <c r="Q244" i="55"/>
  <c r="P244" i="55"/>
  <c r="Q243" i="55"/>
  <c r="P243" i="55"/>
  <c r="Q242" i="55"/>
  <c r="P242" i="55"/>
  <c r="Q241" i="55"/>
  <c r="P241" i="55"/>
  <c r="Q240" i="55"/>
  <c r="P240" i="55"/>
  <c r="Q239" i="55"/>
  <c r="P239" i="55"/>
  <c r="Q238" i="55"/>
  <c r="P238" i="55"/>
  <c r="Q237" i="55"/>
  <c r="P237" i="55"/>
  <c r="Q236" i="55"/>
  <c r="P236" i="55"/>
  <c r="Q235" i="55"/>
  <c r="P235" i="55"/>
  <c r="Q234" i="55"/>
  <c r="P234" i="55"/>
  <c r="Q233" i="55"/>
  <c r="P233" i="55"/>
  <c r="Q232" i="55"/>
  <c r="P232" i="55"/>
  <c r="Q231" i="55"/>
  <c r="P231" i="55"/>
  <c r="Q230" i="55"/>
  <c r="P230" i="55"/>
  <c r="Q229" i="55"/>
  <c r="P229" i="55"/>
  <c r="Q228" i="55"/>
  <c r="P228" i="55"/>
  <c r="Q227" i="55"/>
  <c r="P227" i="55"/>
  <c r="Q226" i="55"/>
  <c r="P226" i="55"/>
  <c r="Q225" i="55"/>
  <c r="P225" i="55"/>
  <c r="Q224" i="55"/>
  <c r="P224" i="55"/>
  <c r="Q223" i="55"/>
  <c r="P223" i="55"/>
  <c r="Q222" i="55"/>
  <c r="P222" i="55"/>
  <c r="Q221" i="55"/>
  <c r="P221" i="55"/>
  <c r="Q220" i="55"/>
  <c r="Q219" i="55"/>
  <c r="Q218" i="55"/>
  <c r="Q217" i="55"/>
  <c r="P217" i="55"/>
  <c r="Q216" i="55"/>
  <c r="P216" i="55"/>
  <c r="Q215" i="55"/>
  <c r="P215" i="55"/>
  <c r="Q214" i="55"/>
  <c r="P214" i="55"/>
  <c r="Q213" i="55"/>
  <c r="P213" i="55"/>
  <c r="Q212" i="55"/>
  <c r="P212" i="55"/>
  <c r="Q211" i="55"/>
  <c r="P211" i="55"/>
  <c r="Q210" i="55"/>
  <c r="P210" i="55"/>
  <c r="Q209" i="55"/>
  <c r="P209" i="55"/>
  <c r="Q208" i="55"/>
  <c r="P208" i="55"/>
  <c r="Q207" i="55"/>
  <c r="P207" i="55"/>
  <c r="Q206" i="55"/>
  <c r="P206" i="55"/>
  <c r="Q205" i="55"/>
  <c r="P205" i="55"/>
  <c r="Q204" i="55"/>
  <c r="P204" i="55"/>
  <c r="Q203" i="55"/>
  <c r="P203" i="55"/>
  <c r="Q202" i="55"/>
  <c r="P202" i="55"/>
  <c r="Q201" i="55"/>
  <c r="P201" i="55"/>
  <c r="Q200" i="55"/>
  <c r="P200" i="55"/>
  <c r="Q199" i="55"/>
  <c r="P199" i="55"/>
  <c r="Q198" i="55"/>
  <c r="P198" i="55"/>
  <c r="Q197" i="55"/>
  <c r="P197" i="55"/>
  <c r="Q196" i="55"/>
  <c r="P196" i="55"/>
  <c r="Q195" i="55"/>
  <c r="P195" i="55"/>
  <c r="Q194" i="55"/>
  <c r="P194" i="55"/>
  <c r="Q193" i="55"/>
  <c r="P193" i="55"/>
  <c r="Q192" i="55"/>
  <c r="P192" i="55"/>
  <c r="Q191" i="55"/>
  <c r="P191" i="55"/>
  <c r="Q190" i="55"/>
  <c r="P190" i="55"/>
  <c r="Q189" i="55"/>
  <c r="P189" i="55"/>
  <c r="Q188" i="55"/>
  <c r="P188" i="55"/>
  <c r="Q187" i="55"/>
  <c r="Q186" i="55"/>
  <c r="Q185" i="55"/>
  <c r="Q184" i="55"/>
  <c r="P184" i="55"/>
  <c r="Q183" i="55"/>
  <c r="P183" i="55"/>
  <c r="Q182" i="55"/>
  <c r="P182" i="55"/>
  <c r="Q181" i="55"/>
  <c r="P181" i="55"/>
  <c r="Q180" i="55"/>
  <c r="P180" i="55"/>
  <c r="Q179" i="55"/>
  <c r="P179" i="55"/>
  <c r="Q178" i="55"/>
  <c r="P178" i="55"/>
  <c r="Q177" i="55"/>
  <c r="P177" i="55"/>
  <c r="Q176" i="55"/>
  <c r="P176" i="55"/>
  <c r="Q175" i="55"/>
  <c r="P175" i="55"/>
  <c r="Q174" i="55"/>
  <c r="P174" i="55"/>
  <c r="Q173" i="55"/>
  <c r="P173" i="55"/>
  <c r="Q172" i="55"/>
  <c r="P172" i="55"/>
  <c r="Q171" i="55"/>
  <c r="P171" i="55"/>
  <c r="Q170" i="55"/>
  <c r="P170" i="55"/>
  <c r="Q169" i="55"/>
  <c r="P169" i="55"/>
  <c r="Q168" i="55"/>
  <c r="P168" i="55"/>
  <c r="Q167" i="55"/>
  <c r="P167" i="55"/>
  <c r="Q166" i="55"/>
  <c r="P166" i="55"/>
  <c r="Q165" i="55"/>
  <c r="P165" i="55"/>
  <c r="Q164" i="55"/>
  <c r="P164" i="55"/>
  <c r="Q163" i="55"/>
  <c r="P163" i="55"/>
  <c r="Q162" i="55"/>
  <c r="P162" i="55"/>
  <c r="Q161" i="55"/>
  <c r="P161" i="55"/>
  <c r="Q160" i="55"/>
  <c r="P160" i="55"/>
  <c r="Q159" i="55"/>
  <c r="P159" i="55"/>
  <c r="Q158" i="55"/>
  <c r="P158" i="55"/>
  <c r="Q157" i="55"/>
  <c r="P157" i="55"/>
  <c r="Q156" i="55"/>
  <c r="P156" i="55"/>
  <c r="Q155" i="55"/>
  <c r="P155" i="55"/>
  <c r="Q154" i="55"/>
  <c r="Q153" i="55"/>
  <c r="Q152" i="55"/>
  <c r="Q151" i="55"/>
  <c r="P151" i="55"/>
  <c r="Q150" i="55"/>
  <c r="P150" i="55"/>
  <c r="Q149" i="55"/>
  <c r="P149" i="55"/>
  <c r="Q148" i="55"/>
  <c r="P148" i="55"/>
  <c r="Q147" i="55"/>
  <c r="P147" i="55"/>
  <c r="Q146" i="55"/>
  <c r="P146" i="55"/>
  <c r="Q145" i="55"/>
  <c r="P145" i="55"/>
  <c r="Q144" i="55"/>
  <c r="P144" i="55"/>
  <c r="Q143" i="55"/>
  <c r="P143" i="55"/>
  <c r="Q142" i="55"/>
  <c r="P142" i="55"/>
  <c r="Q141" i="55"/>
  <c r="P141" i="55"/>
  <c r="Q140" i="55"/>
  <c r="P140" i="55"/>
  <c r="Q139" i="55"/>
  <c r="P139" i="55"/>
  <c r="Q138" i="55"/>
  <c r="P138" i="55"/>
  <c r="Q137" i="55"/>
  <c r="P137" i="55"/>
  <c r="Q136" i="55"/>
  <c r="P136" i="55"/>
  <c r="Q135" i="55"/>
  <c r="P135" i="55"/>
  <c r="Q134" i="55"/>
  <c r="P134" i="55"/>
  <c r="Q133" i="55"/>
  <c r="P133" i="55"/>
  <c r="Q132" i="55"/>
  <c r="P132" i="55"/>
  <c r="Q131" i="55"/>
  <c r="P131" i="55"/>
  <c r="Q130" i="55"/>
  <c r="P130" i="55"/>
  <c r="Q129" i="55"/>
  <c r="P129" i="55"/>
  <c r="Q128" i="55"/>
  <c r="P128" i="55"/>
  <c r="Q127" i="55"/>
  <c r="P127" i="55"/>
  <c r="Q126" i="55"/>
  <c r="P126" i="55"/>
  <c r="Q125" i="55"/>
  <c r="P125" i="55"/>
  <c r="Q124" i="55"/>
  <c r="P124" i="55"/>
  <c r="Q123" i="55"/>
  <c r="P123" i="55"/>
  <c r="Q122" i="55"/>
  <c r="P122" i="55"/>
  <c r="Q121" i="55"/>
  <c r="Q120" i="55"/>
  <c r="Q119" i="55"/>
  <c r="Q118" i="55"/>
  <c r="P118" i="55"/>
  <c r="Q117" i="55"/>
  <c r="P117" i="55"/>
  <c r="Q116" i="55"/>
  <c r="P116" i="55"/>
  <c r="Q115" i="55"/>
  <c r="P115" i="55"/>
  <c r="Q114" i="55"/>
  <c r="P114" i="55"/>
  <c r="Q113" i="55"/>
  <c r="P113" i="55"/>
  <c r="Q112" i="55"/>
  <c r="P112" i="55"/>
  <c r="Q111" i="55"/>
  <c r="P111" i="55"/>
  <c r="Q110" i="55"/>
  <c r="P110" i="55"/>
  <c r="Q109" i="55"/>
  <c r="P109" i="55"/>
  <c r="Q108" i="55"/>
  <c r="P108" i="55"/>
  <c r="Q107" i="55"/>
  <c r="P107" i="55"/>
  <c r="Q106" i="55"/>
  <c r="P106" i="55"/>
  <c r="Q105" i="55"/>
  <c r="P105" i="55"/>
  <c r="Q104" i="55"/>
  <c r="P104" i="55"/>
  <c r="Q103" i="55"/>
  <c r="P103" i="55"/>
  <c r="Q102" i="55"/>
  <c r="P102" i="55"/>
  <c r="Q101" i="55"/>
  <c r="P101" i="55"/>
  <c r="Q100" i="55"/>
  <c r="P100" i="55"/>
  <c r="Q99" i="55"/>
  <c r="P99" i="55"/>
  <c r="Q98" i="55"/>
  <c r="P98" i="55"/>
  <c r="Q97" i="55"/>
  <c r="P97" i="55"/>
  <c r="Q96" i="55"/>
  <c r="P96" i="55"/>
  <c r="Q95" i="55"/>
  <c r="P95" i="55"/>
  <c r="Q94" i="55"/>
  <c r="P94" i="55"/>
  <c r="Q93" i="55"/>
  <c r="P93" i="55"/>
  <c r="Q92" i="55"/>
  <c r="P92" i="55"/>
  <c r="Q91" i="55"/>
  <c r="P91" i="55"/>
  <c r="Q90" i="55"/>
  <c r="P90" i="55"/>
  <c r="Q89" i="55"/>
  <c r="P89" i="55"/>
  <c r="Q88" i="55"/>
  <c r="Q87" i="55"/>
  <c r="Q86" i="55"/>
  <c r="Q85" i="55"/>
  <c r="P85" i="55"/>
  <c r="Q84" i="55"/>
  <c r="P84" i="55"/>
  <c r="Q83" i="55"/>
  <c r="P83" i="55"/>
  <c r="Q82" i="55"/>
  <c r="P82" i="55"/>
  <c r="Q81" i="55"/>
  <c r="P81" i="55"/>
  <c r="Q80" i="55"/>
  <c r="P80" i="55"/>
  <c r="Q79" i="55"/>
  <c r="P79" i="55"/>
  <c r="Q78" i="55"/>
  <c r="P78" i="55"/>
  <c r="Q77" i="55"/>
  <c r="P77" i="55"/>
  <c r="Q76" i="55"/>
  <c r="P76" i="55"/>
  <c r="Q75" i="55"/>
  <c r="P75" i="55"/>
  <c r="Q74" i="55"/>
  <c r="P74" i="55"/>
  <c r="Q73" i="55"/>
  <c r="P73" i="55"/>
  <c r="Q72" i="55"/>
  <c r="P72" i="55"/>
  <c r="Q71" i="55"/>
  <c r="P71" i="55"/>
  <c r="Q70" i="55"/>
  <c r="P70" i="55"/>
  <c r="Q69" i="55"/>
  <c r="P69" i="55"/>
  <c r="Q68" i="55"/>
  <c r="P68" i="55"/>
  <c r="Q67" i="55"/>
  <c r="P67" i="55"/>
  <c r="Q66" i="55"/>
  <c r="P66" i="55"/>
  <c r="Q65" i="55"/>
  <c r="P65" i="55"/>
  <c r="Q64" i="55"/>
  <c r="P64" i="55"/>
  <c r="Q63" i="55"/>
  <c r="P63" i="55"/>
  <c r="Q62" i="55"/>
  <c r="P62" i="55"/>
  <c r="Q61" i="55"/>
  <c r="P61" i="55"/>
  <c r="Q60" i="55"/>
  <c r="P60" i="55"/>
  <c r="Q59" i="55"/>
  <c r="P59" i="55"/>
  <c r="Q58" i="55"/>
  <c r="P58" i="55"/>
  <c r="Q57" i="55"/>
  <c r="P57" i="55"/>
  <c r="Q56" i="55"/>
  <c r="P56" i="55"/>
  <c r="Q55" i="55"/>
  <c r="Q54" i="55"/>
  <c r="Q53" i="55"/>
  <c r="Q52" i="55"/>
  <c r="P52" i="55"/>
  <c r="Q51" i="55"/>
  <c r="P51" i="55"/>
  <c r="Q50" i="55"/>
  <c r="P50" i="55"/>
  <c r="Q49" i="55"/>
  <c r="P49" i="55"/>
  <c r="Q48" i="55"/>
  <c r="P48" i="55"/>
  <c r="Q47" i="55"/>
  <c r="P47" i="55"/>
  <c r="Q46" i="55"/>
  <c r="P46" i="55"/>
  <c r="Q45" i="55"/>
  <c r="P45" i="55"/>
  <c r="Q44" i="55"/>
  <c r="P44" i="55"/>
  <c r="Q43" i="55"/>
  <c r="P43" i="55"/>
  <c r="Q42" i="55"/>
  <c r="P42" i="55"/>
  <c r="Q41" i="55"/>
  <c r="P41" i="55"/>
  <c r="Q40" i="55"/>
  <c r="P40" i="55"/>
  <c r="Q39" i="55"/>
  <c r="P39" i="55"/>
  <c r="Q38" i="55"/>
  <c r="P38" i="55"/>
  <c r="Q37" i="55"/>
  <c r="P37" i="55"/>
  <c r="Q36" i="55"/>
  <c r="P36" i="55"/>
  <c r="Q35" i="55"/>
  <c r="P35" i="55"/>
  <c r="Q34" i="55"/>
  <c r="P34" i="55"/>
  <c r="Q33" i="55"/>
  <c r="P33" i="55"/>
  <c r="Q32" i="55"/>
  <c r="P32" i="55"/>
  <c r="Q31" i="55"/>
  <c r="P31" i="55"/>
  <c r="Q30" i="55"/>
  <c r="P30" i="55"/>
  <c r="Q29" i="55"/>
  <c r="P29" i="55"/>
  <c r="Q28" i="55"/>
  <c r="P28" i="55"/>
  <c r="Q27" i="55"/>
  <c r="P27" i="55"/>
  <c r="Q26" i="55"/>
  <c r="P26" i="55"/>
  <c r="Q25" i="55"/>
  <c r="P25" i="55"/>
  <c r="Q24" i="55"/>
  <c r="P24" i="55"/>
  <c r="Q23" i="55"/>
  <c r="Q22" i="55"/>
  <c r="H107" i="57" l="1"/>
  <c r="H108" i="57"/>
  <c r="H114" i="57"/>
  <c r="H88" i="57"/>
  <c r="H106" i="57"/>
  <c r="H244" i="57"/>
  <c r="G90" i="57"/>
  <c r="H87" i="57"/>
  <c r="G111" i="57"/>
  <c r="H109" i="57"/>
  <c r="P152" i="55"/>
  <c r="J152" i="55" s="1"/>
  <c r="P284" i="55"/>
  <c r="J284" i="55" s="1"/>
  <c r="P416" i="55"/>
  <c r="J416" i="55" s="1"/>
  <c r="P548" i="55"/>
  <c r="J548" i="55" s="1"/>
  <c r="P680" i="55"/>
  <c r="J680" i="55" s="1"/>
  <c r="P218" i="55"/>
  <c r="J218" i="55" s="1"/>
  <c r="P350" i="55"/>
  <c r="J350" i="55" s="1"/>
  <c r="P482" i="55"/>
  <c r="J482" i="55" s="1"/>
  <c r="P614" i="55"/>
  <c r="J614" i="55" s="1"/>
  <c r="P185" i="55"/>
  <c r="J185" i="55" s="1"/>
  <c r="P317" i="55"/>
  <c r="J317" i="55" s="1"/>
  <c r="P449" i="55"/>
  <c r="J449" i="55" s="1"/>
  <c r="P581" i="55"/>
  <c r="J581" i="55" s="1"/>
  <c r="P647" i="55"/>
  <c r="J647" i="55" s="1"/>
  <c r="P515" i="55"/>
  <c r="J515" i="55" s="1"/>
  <c r="P383" i="55"/>
  <c r="J383" i="55" s="1"/>
  <c r="P251" i="55"/>
  <c r="J251" i="55" s="1"/>
  <c r="P119" i="55"/>
  <c r="J119" i="55" s="1"/>
  <c r="P86" i="55"/>
  <c r="J86" i="55" s="1"/>
  <c r="P53" i="55"/>
  <c r="H111" i="57" l="1"/>
  <c r="H90" i="57"/>
  <c r="G223" i="57"/>
  <c r="G112" i="57"/>
  <c r="P682" i="55"/>
  <c r="J53" i="55"/>
  <c r="G115" i="57" l="1"/>
  <c r="G224" i="57" s="1"/>
  <c r="G243" i="57"/>
  <c r="H223" i="57"/>
  <c r="H112" i="57"/>
  <c r="H115" i="57" l="1"/>
  <c r="H245" i="57" s="1"/>
  <c r="G225" i="57"/>
  <c r="H225" i="57" s="1"/>
  <c r="G245" i="57"/>
  <c r="H224" i="57"/>
  <c r="H243" i="57"/>
  <c r="G227" i="57" l="1"/>
  <c r="G231" i="57" s="1"/>
  <c r="H227" i="57" l="1"/>
  <c r="G232" i="57"/>
  <c r="H231" i="57"/>
  <c r="G233" i="57" l="1"/>
  <c r="H232" i="57"/>
  <c r="H233" i="57" l="1"/>
  <c r="G238" i="57"/>
  <c r="G247" i="57" l="1"/>
  <c r="H238" i="57"/>
  <c r="G248" i="57" l="1"/>
  <c r="H247" i="57"/>
  <c r="G249" i="57" l="1"/>
  <c r="H248" i="57"/>
  <c r="H79" i="38"/>
  <c r="G79" i="38"/>
  <c r="F79" i="38"/>
  <c r="H83" i="38"/>
  <c r="G83" i="38"/>
  <c r="F83" i="38"/>
  <c r="D11" i="37"/>
  <c r="C11" i="37"/>
  <c r="B11" i="37"/>
  <c r="G250" i="57" l="1"/>
  <c r="M250" i="57"/>
</calcChain>
</file>

<file path=xl/sharedStrings.xml><?xml version="1.0" encoding="utf-8"?>
<sst xmlns="http://schemas.openxmlformats.org/spreadsheetml/2006/main" count="731" uniqueCount="286">
  <si>
    <t>Sim</t>
  </si>
  <si>
    <t>Não</t>
  </si>
  <si>
    <t>Dias de trab. Noturno</t>
  </si>
  <si>
    <t>Unidades de medidas PPU Contratação</t>
  </si>
  <si>
    <t>Materiais</t>
  </si>
  <si>
    <t>Lucro Real</t>
  </si>
  <si>
    <t>15 d</t>
  </si>
  <si>
    <t>Unidade</t>
  </si>
  <si>
    <t>Lucro Presumido</t>
  </si>
  <si>
    <t>22 d</t>
  </si>
  <si>
    <t>Litro</t>
  </si>
  <si>
    <t>Simples Nacional</t>
  </si>
  <si>
    <t>21,75 d</t>
  </si>
  <si>
    <t>Fardo</t>
  </si>
  <si>
    <t>Galão</t>
  </si>
  <si>
    <t>Lata</t>
  </si>
  <si>
    <t>Pacote</t>
  </si>
  <si>
    <t>Caixa</t>
  </si>
  <si>
    <t>estou ciente.</t>
  </si>
  <si>
    <t>LEIA-ME</t>
  </si>
  <si>
    <r>
      <t xml:space="preserve">Leia atentamente as observações abaixo:
</t>
    </r>
    <r>
      <rPr>
        <b/>
        <sz val="11"/>
        <rFont val="Calibri"/>
        <family val="2"/>
      </rPr>
      <t>(Preencher somente campos verdes)</t>
    </r>
  </si>
  <si>
    <t>Ao finalizar a leitura, selecione estou ciente no campo ao lado -&gt;</t>
  </si>
  <si>
    <t>BASE DE APOIO</t>
  </si>
  <si>
    <t xml:space="preserve">ENCARGOS SOCIAIS  E TRABALHISTAS </t>
  </si>
  <si>
    <t>Módulo 2 - Encargos e Benefícios Anuais, Mensais e Diários</t>
  </si>
  <si>
    <t>Submódulo 2.1 - 13º (décimo terceiro) Salário, Férias e Adicional de Férias</t>
  </si>
  <si>
    <t>A</t>
  </si>
  <si>
    <t>13º ( décimo terceiro salário)</t>
  </si>
  <si>
    <t>B</t>
  </si>
  <si>
    <t>Férias e Adicional de Férias</t>
  </si>
  <si>
    <t>C</t>
  </si>
  <si>
    <t>Incidência dos encargos previstos no Submódulo 2.2 sobre 13º salário e Férias</t>
  </si>
  <si>
    <t>Total</t>
  </si>
  <si>
    <t xml:space="preserve">Submódulo 2.2 - Encargos Previdenciários (GPS) e FGTS </t>
  </si>
  <si>
    <t>INSS ( art 22, inc I Lei 8.212/91)</t>
  </si>
  <si>
    <t>SESI OU SESC (art 30 Lei 8.036/90)</t>
  </si>
  <si>
    <t xml:space="preserve">SENAI OU SENAC (art  30 Dec Lei  2.318/86) </t>
  </si>
  <si>
    <t>D</t>
  </si>
  <si>
    <t>INCRA (art 1 e 2 Decr Lei 1146/70)</t>
  </si>
  <si>
    <t>E</t>
  </si>
  <si>
    <t>Salário educação (art. 15, da Lei nº 9.424/96; do art. 2º do Decr 3.142/99; e art. 212, § 5º da CF)</t>
  </si>
  <si>
    <t>F</t>
  </si>
  <si>
    <t>FGTS (art 15 Lei nº 8.030/90)</t>
  </si>
  <si>
    <t>G</t>
  </si>
  <si>
    <t xml:space="preserve">RAT (Art. 22, inc. II, Lei 8212/91 e art 10 L 10.666/03) </t>
  </si>
  <si>
    <t>FAP</t>
  </si>
  <si>
    <t>H</t>
  </si>
  <si>
    <t>SEBRAE ( lei 8029/90)</t>
  </si>
  <si>
    <t>Módulo 3 - Provisão para Rescisão</t>
  </si>
  <si>
    <t>Provisão para rescisão</t>
  </si>
  <si>
    <t>Aviso prévio indenizado</t>
  </si>
  <si>
    <t>Nº de dias</t>
  </si>
  <si>
    <t>Percentual de ocorrência anual</t>
  </si>
  <si>
    <t>Incidência do FGTS sobre Aviso Prévio indenizado</t>
  </si>
  <si>
    <t>Incidência da Multa e CS s/ FGTS incidente no API</t>
  </si>
  <si>
    <t xml:space="preserve">Aviso prévio trabalhado </t>
  </si>
  <si>
    <t xml:space="preserve">Incidência dos encargos do submódulo 2.2 sobre item D </t>
  </si>
  <si>
    <t>Multa sobre FGTS e contribuições sociais incidentes</t>
  </si>
  <si>
    <t>Módulo 4 - Custo de Reposição do Profissional Ausente</t>
  </si>
  <si>
    <t>4.5</t>
  </si>
  <si>
    <t>Submódulo 4.1 - Substituto nas Ausências Legais</t>
  </si>
  <si>
    <t xml:space="preserve">Substituto na cobertura de Férias </t>
  </si>
  <si>
    <t>Substituto na cobertura das  ausência por doença</t>
  </si>
  <si>
    <t>Dias de ocorrência por ano</t>
  </si>
  <si>
    <t>Substituto na cobertura de Licença paternidade</t>
  </si>
  <si>
    <t>Substituto na cobertura das ausências legais</t>
  </si>
  <si>
    <t>Substituto na cobertura nas ausência por acidente de trabalho</t>
  </si>
  <si>
    <t xml:space="preserve">dias afastamento </t>
  </si>
  <si>
    <t>Substituto na cobertura de Afastamento Maternidade</t>
  </si>
  <si>
    <t>Incidência dos encargos do submódulo 2.2 sobre o custo de reposição do profissional ausente</t>
  </si>
  <si>
    <t xml:space="preserve">TRIBUTOS DEVIDOS  -9.RESUMO  CT </t>
  </si>
  <si>
    <t xml:space="preserve">COFINS </t>
  </si>
  <si>
    <t xml:space="preserve">PIS </t>
  </si>
  <si>
    <t xml:space="preserve">ISS </t>
  </si>
  <si>
    <t xml:space="preserve">TOTAL </t>
  </si>
  <si>
    <r>
      <t xml:space="preserve">Clique no + à esqueda para mostrar e alterar as </t>
    </r>
    <r>
      <rPr>
        <b/>
        <sz val="10"/>
        <color rgb="FFFF0000"/>
        <rFont val="Calibri"/>
        <family val="2"/>
        <scheme val="minor"/>
      </rPr>
      <t>Unidades de medida</t>
    </r>
    <r>
      <rPr>
        <sz val="10"/>
        <color rgb="FFFF0000"/>
        <rFont val="Calibri"/>
        <family val="2"/>
        <scheme val="minor"/>
      </rPr>
      <t>.</t>
    </r>
  </si>
  <si>
    <t>- Estão disponíveis 20 itens.</t>
  </si>
  <si>
    <r>
      <t xml:space="preserve">- Alterações na coluna </t>
    </r>
    <r>
      <rPr>
        <b/>
        <sz val="10"/>
        <rFont val="Calibri"/>
        <family val="2"/>
        <scheme val="minor"/>
      </rPr>
      <t>"Unidades de medida"</t>
    </r>
    <r>
      <rPr>
        <sz val="10"/>
        <rFont val="Calibri"/>
        <family val="2"/>
        <scheme val="minor"/>
      </rPr>
      <t xml:space="preserve"> serão disponibilizadas em todos os campos de seleção de unidades nas demais abas do arquivo.</t>
    </r>
  </si>
  <si>
    <t>Item</t>
  </si>
  <si>
    <t>Unidades de medida</t>
  </si>
  <si>
    <t xml:space="preserve">Caixa </t>
  </si>
  <si>
    <t xml:space="preserve">Diárias </t>
  </si>
  <si>
    <t xml:space="preserve">Galão </t>
  </si>
  <si>
    <t xml:space="preserve">Horas </t>
  </si>
  <si>
    <t>Kg</t>
  </si>
  <si>
    <t xml:space="preserve">Km rodado </t>
  </si>
  <si>
    <t xml:space="preserve">Lata </t>
  </si>
  <si>
    <t>Litros</t>
  </si>
  <si>
    <t>Mês</t>
  </si>
  <si>
    <t>metros²</t>
  </si>
  <si>
    <t>Peça</t>
  </si>
  <si>
    <t>Saco</t>
  </si>
  <si>
    <t>Semana</t>
  </si>
  <si>
    <t xml:space="preserve">Tonelada </t>
  </si>
  <si>
    <t xml:space="preserve">Unidade </t>
  </si>
  <si>
    <t xml:space="preserve">Verba </t>
  </si>
  <si>
    <t>Viagem</t>
  </si>
  <si>
    <t>DISPONÍVEL</t>
  </si>
  <si>
    <t>&lt; ---</t>
  </si>
  <si>
    <t>Utilize o filtro e desmarque as linhas "vazias"</t>
  </si>
  <si>
    <t xml:space="preserve"> PLANILHA DE CUSTOS E FORMAÇÃO DO PREÇO </t>
  </si>
  <si>
    <t>Conteúdo OK</t>
  </si>
  <si>
    <t xml:space="preserve">Empresa proponente: </t>
  </si>
  <si>
    <t>Orientações para impressão:</t>
  </si>
  <si>
    <t>Licitação nº:</t>
  </si>
  <si>
    <t>Dia ____/______/_______ às _____:______horas</t>
  </si>
  <si>
    <r>
      <t xml:space="preserve">Prezado usuário,
- A área de impressão já está configurada, inicia na linha 2, entre as colunas "A e H".
- Após preencher todas as informações, basta selecionar as linhas com "Conteúdo OK" na coluna "I" </t>
    </r>
    <r>
      <rPr>
        <b/>
        <sz val="11"/>
        <color rgb="FFFF0000"/>
        <rFont val="Calibri"/>
        <family val="2"/>
        <scheme val="minor"/>
      </rPr>
      <t>(campo colorido em vermelho)</t>
    </r>
    <r>
      <rPr>
        <b/>
        <sz val="11"/>
        <rFont val="Calibri"/>
        <family val="2"/>
        <scheme val="minor"/>
      </rPr>
      <t>, e pressionar "Ctrl + P" que será visualizada a impressão.
- Todas as páginas estão numeradas.</t>
    </r>
  </si>
  <si>
    <t>OBJETO DA LICITAÇÃO:</t>
  </si>
  <si>
    <t xml:space="preserve">Serviços de qualquer coisa por posrtos de trabalho </t>
  </si>
  <si>
    <t>Data apresentação Proposta:</t>
  </si>
  <si>
    <t>______/________/________</t>
  </si>
  <si>
    <t xml:space="preserve">Regime Tributário da Empresa: </t>
  </si>
  <si>
    <t>Se optante pelo simples nacional, preencher, faturamento acumulado dos últimos 12 meses anteriores a proposta:</t>
  </si>
  <si>
    <t>IDENTIFICAÇÃO DO SERVIÇO</t>
  </si>
  <si>
    <t>Tipo de Serviço</t>
  </si>
  <si>
    <t>Unidade de Cálculo</t>
  </si>
  <si>
    <t xml:space="preserve">Quantidade total a contratar </t>
  </si>
  <si>
    <t>DISCRIMINAÇÃO DOS SERVIÇOS - DADOS REFERENTES À CONTRATAÇÃO</t>
  </si>
  <si>
    <t>Especificação do tipo  de Serviço (mesmo serviço com características distintas relativas ao posto)</t>
  </si>
  <si>
    <t xml:space="preserve">Categoria profissional (vinculada a execução do contrato) </t>
  </si>
  <si>
    <t>Classificação Brasileira de Ocupações (CBO) da categoria profissional</t>
  </si>
  <si>
    <t xml:space="preserve">Número de  Meses da execução contratual </t>
  </si>
  <si>
    <t>Sindicato representativo da categoria profissional e n° de registro no MTE</t>
  </si>
  <si>
    <t>Data base da categoria (DIA/MÊS/ANO)</t>
  </si>
  <si>
    <t>Valor do Piso normativo da Categoria</t>
  </si>
  <si>
    <t>Módulo 1: Composição da remuneração</t>
  </si>
  <si>
    <t>Status do preenchimento</t>
  </si>
  <si>
    <t>Composição da remuneração</t>
  </si>
  <si>
    <t>Valor (R$) por posto</t>
  </si>
  <si>
    <t>Valor (R$) total</t>
  </si>
  <si>
    <t>É preciso escolher uma opção entre Periculosidade e Insalubridade!</t>
  </si>
  <si>
    <t xml:space="preserve">Salário base mensal </t>
  </si>
  <si>
    <t>N/A</t>
  </si>
  <si>
    <t>Periculosidade (30%)</t>
  </si>
  <si>
    <t>Insalubridade (10%, 20%, 40%)</t>
  </si>
  <si>
    <r>
      <t>Gratificação de Função  -</t>
    </r>
    <r>
      <rPr>
        <sz val="10"/>
        <color rgb="FFFF0000"/>
        <rFont val="Calibri"/>
        <family val="2"/>
        <scheme val="minor"/>
      </rPr>
      <t>Caso seja SIM ,  inserir % adicional</t>
    </r>
  </si>
  <si>
    <r>
      <t>Adicional Noturno -</t>
    </r>
    <r>
      <rPr>
        <sz val="10"/>
        <color rgb="FFFF0000"/>
        <rFont val="Calibri"/>
        <family val="2"/>
        <scheme val="minor"/>
      </rPr>
      <t>Caso seja SIM ,  inserir % adicional</t>
    </r>
  </si>
  <si>
    <t>E.1</t>
  </si>
  <si>
    <t xml:space="preserve">Número de Horas Noturnas laboradas por dia por colaborador </t>
  </si>
  <si>
    <t>E.2</t>
  </si>
  <si>
    <t>Número de Dias laborados à noite no mês</t>
  </si>
  <si>
    <t xml:space="preserve">Redução da hora Noturna </t>
  </si>
  <si>
    <t>F.1</t>
  </si>
  <si>
    <t xml:space="preserve">Quantidade de Horas Not Reduzidas por mês </t>
  </si>
  <si>
    <t>F.2</t>
  </si>
  <si>
    <t xml:space="preserve">Valor Hora Not  Reduzida conforme CCT/ACT </t>
  </si>
  <si>
    <r>
      <t>Horas Extras com adicional  -</t>
    </r>
    <r>
      <rPr>
        <sz val="10"/>
        <color rgb="FFFF0000"/>
        <rFont val="Calibri"/>
        <family val="2"/>
        <scheme val="minor"/>
      </rPr>
      <t xml:space="preserve">Inserir % adicional  </t>
    </r>
  </si>
  <si>
    <t>G.1</t>
  </si>
  <si>
    <t xml:space="preserve">Quantidade de Horas Extras mensal </t>
  </si>
  <si>
    <t>I</t>
  </si>
  <si>
    <t>Descanso Semanal Remunerado s/ Adic Not e H Not Reduz</t>
  </si>
  <si>
    <t>J</t>
  </si>
  <si>
    <t xml:space="preserve">Descanso Semanal Remunerado s/ Horas Extras </t>
  </si>
  <si>
    <t>K</t>
  </si>
  <si>
    <t xml:space="preserve">Outro -Inserir </t>
  </si>
  <si>
    <t>L</t>
  </si>
  <si>
    <t>Total da Remuneração</t>
  </si>
  <si>
    <t>Percentual(%)</t>
  </si>
  <si>
    <t>Submódulo 2.2 - Encargos Previdenciários (GPS), Fundo de Garantia por Tempo de</t>
  </si>
  <si>
    <t>RAT (Art. 22, inc. II, Lei 8212/91 e art 10 L 10.666/03)  X  FAP</t>
  </si>
  <si>
    <t>Submódulo 2.3 - Benefícios Mensais e Diários.</t>
  </si>
  <si>
    <t xml:space="preserve">Transporte                                                  </t>
  </si>
  <si>
    <t>A.1</t>
  </si>
  <si>
    <t xml:space="preserve">Quantidade de colaboradores que receberão VT </t>
  </si>
  <si>
    <t>A.2</t>
  </si>
  <si>
    <t>Valor da passagem do transporte coletivo no município de prestação dos serviços</t>
  </si>
  <si>
    <t>A.3</t>
  </si>
  <si>
    <t>Quantidade de passagens por dia por empregado</t>
  </si>
  <si>
    <t>A.4</t>
  </si>
  <si>
    <t>Quantidade de dias do mês de recebimento de passagens</t>
  </si>
  <si>
    <t xml:space="preserve">Auxílio-Refeição/Alimentação  </t>
  </si>
  <si>
    <t>B.1</t>
  </si>
  <si>
    <t xml:space="preserve">Valor do Auxílio-Alimentação  </t>
  </si>
  <si>
    <t>B.2</t>
  </si>
  <si>
    <t>Quantidade de dias do mês de recebimento de auxílio-alimentação</t>
  </si>
  <si>
    <t>B.3</t>
  </si>
  <si>
    <t xml:space="preserve">Participação do empregado no custo </t>
  </si>
  <si>
    <t>Assistência Médica e Familiar</t>
  </si>
  <si>
    <t>C.1</t>
  </si>
  <si>
    <t xml:space="preserve">Valor previsto em CCT/ACT </t>
  </si>
  <si>
    <t>C.2</t>
  </si>
  <si>
    <t>Participação do empregado no custo  (Se houver)</t>
  </si>
  <si>
    <t xml:space="preserve">Plano odontológico </t>
  </si>
  <si>
    <t>D.1</t>
  </si>
  <si>
    <t>D.2</t>
  </si>
  <si>
    <t>Participação do empregado no custo em %  (Se houver)</t>
  </si>
  <si>
    <t xml:space="preserve">Seguro de vida em grupo </t>
  </si>
  <si>
    <r>
      <t xml:space="preserve">Auxílio-Funeral   </t>
    </r>
    <r>
      <rPr>
        <b/>
        <sz val="10"/>
        <color indexed="10"/>
        <rFont val="Arial"/>
        <family val="2"/>
      </rPr>
      <t/>
    </r>
  </si>
  <si>
    <t xml:space="preserve">Cesta Básica </t>
  </si>
  <si>
    <t>G.2</t>
  </si>
  <si>
    <t>Participação do empregado no custo      (Se houver)</t>
  </si>
  <si>
    <t>Outros  (identificar)</t>
  </si>
  <si>
    <t>Quadro-Resumo do Módulo 2 - Encargos e Benefícios anuais, mensais e diários</t>
  </si>
  <si>
    <t>2.1</t>
  </si>
  <si>
    <t>13º (décimo terceiro) Salário, Férias e Adicional de Férias</t>
  </si>
  <si>
    <t>2.2</t>
  </si>
  <si>
    <t xml:space="preserve"> GPS, FGTS e outras contribuições</t>
  </si>
  <si>
    <t>2.3</t>
  </si>
  <si>
    <t>Benefícios Mensais e Diários</t>
  </si>
  <si>
    <t>4.1</t>
  </si>
  <si>
    <t xml:space="preserve">Base de cálculo para o custo do profissional ausente (substituto): BCCPA = (Rem + 13º Ssal + Férias + 1/3)x Item Reposição . Conforme item 89 do Relatório do Acórdão TCU nº 1.753/2008 do Plenário e ourientações SEGES/MP </t>
  </si>
  <si>
    <t>Subtotal</t>
  </si>
  <si>
    <t>Incidência dos encargos do submódulo 2.2 sobre o custo de reposição do profissional ausente.</t>
  </si>
  <si>
    <t xml:space="preserve">Inclusão benefícios Mensais e Diários (menos VT+VA) conforme orientação SEGES/MP </t>
  </si>
  <si>
    <t xml:space="preserve">Nº de dias afastamento </t>
  </si>
  <si>
    <t xml:space="preserve">Inclusão custo M3 (Provisão para Rescisão) para substitutos </t>
  </si>
  <si>
    <t xml:space="preserve">Módulo 5 - Insumos Diversos </t>
  </si>
  <si>
    <t>Insumos Diversos -Conforme detalhamento abaixo</t>
  </si>
  <si>
    <t xml:space="preserve">Uniformes e EPIs </t>
  </si>
  <si>
    <t xml:space="preserve">Materiais de consumo </t>
  </si>
  <si>
    <t>Q-12 SSMA</t>
  </si>
  <si>
    <t xml:space="preserve">Equipamentos </t>
  </si>
  <si>
    <t xml:space="preserve">DETALHAMENTO ITEM A MOD 5- UNIFORMES E EPI </t>
  </si>
  <si>
    <t>#</t>
  </si>
  <si>
    <t>Especificação por Item</t>
  </si>
  <si>
    <t>Custo unitário médio</t>
  </si>
  <si>
    <t xml:space="preserve">Vida útil em meses </t>
  </si>
  <si>
    <t>Quantidade de itens  por período</t>
  </si>
  <si>
    <t>Custo mensal por posto</t>
  </si>
  <si>
    <t>Custo mensal Total</t>
  </si>
  <si>
    <t>Custo total mensal</t>
  </si>
  <si>
    <t xml:space="preserve">DETALHAMENTO ITEM B MOD 5-MATERIAIS DE CONSUMO </t>
  </si>
  <si>
    <t>Material de Consumo</t>
  </si>
  <si>
    <t>Qtde Estimada mês</t>
  </si>
  <si>
    <t>Preço Unitário</t>
  </si>
  <si>
    <t>Total Mensal por posto</t>
  </si>
  <si>
    <t>Total Mensal Total</t>
  </si>
  <si>
    <t>DETALHAMENTO ITEM C MOD 5-Q12/SSMA</t>
  </si>
  <si>
    <t>Descrição do Requisito conforme
Q-12</t>
  </si>
  <si>
    <t>Validade
(meses)</t>
  </si>
  <si>
    <t>Custo médio estimado por colaborador</t>
  </si>
  <si>
    <t xml:space="preserve">DETALHAMENTO ITEM D  MOD 5- EQUIPAMENTOS </t>
  </si>
  <si>
    <t xml:space="preserve"> Equipamentos </t>
  </si>
  <si>
    <t>Período Depreciação (anos)</t>
  </si>
  <si>
    <t>Qtde.</t>
  </si>
  <si>
    <t>Valor em R$</t>
  </si>
  <si>
    <t>Total Mensal total</t>
  </si>
  <si>
    <t>Mão de obra vinculada à execução contratual (valor por empregado) – Custos  diretos</t>
  </si>
  <si>
    <t>Módulo 1 - Composição da remuneração</t>
  </si>
  <si>
    <t>Módulo 3 -  Provisão para Rescisão</t>
  </si>
  <si>
    <t>Custo Direto: Subtotal (A+B+C+D+E)</t>
  </si>
  <si>
    <t>Módulo 6 : Custos Indiretos, Tributos e Lucro</t>
  </si>
  <si>
    <t>Custos Indiretos, Tributos e Lucro</t>
  </si>
  <si>
    <t>Percentual (%)</t>
  </si>
  <si>
    <t>Custos indiretos / Despesas Administrativas e Operacionais</t>
  </si>
  <si>
    <t>Margem de Remuneração</t>
  </si>
  <si>
    <t>Tributos</t>
  </si>
  <si>
    <t>c.1 - Tributos Federais</t>
  </si>
  <si>
    <t>PIS:</t>
  </si>
  <si>
    <t>COFINS:</t>
  </si>
  <si>
    <t>c.2 - Tributos Estaduais</t>
  </si>
  <si>
    <t>c.3 - Tributos Municipais</t>
  </si>
  <si>
    <t>ISSQN:</t>
  </si>
  <si>
    <t xml:space="preserve">QUADRO-RESUMO DO CUSTO  </t>
  </si>
  <si>
    <t xml:space="preserve">Mão de obra vinculada à execução contratual </t>
  </si>
  <si>
    <t>Prezado usuário,
- Após finalizar o preechimento desta aba, favor copiar as células de J até M (inclusive as colunas que estão ocultas), na linha 250, e depois colar na PPU Contratação, seguindo o exemplo conforme a imagem, isso vai agilizar o processo e evitar qualquer divergência.</t>
  </si>
  <si>
    <t>Módulo 6- Custos indiretos, tributos e lucro</t>
  </si>
  <si>
    <t>Custo do empregado por dia [Valor total do empregado / ° dias trabalhados no mês]</t>
  </si>
  <si>
    <t>Descrição</t>
  </si>
  <si>
    <t>Quantidade</t>
  </si>
  <si>
    <t>Unidade de Medida</t>
  </si>
  <si>
    <t>Preço Unitário
(R$)</t>
  </si>
  <si>
    <t>Custo do empregado por Hora [Custo do empregado por dia /Nº horas loaboradas por dia]</t>
  </si>
  <si>
    <t>Na PPU Contratação:
1 -Clique em "Colar"
2- Clique em "Colar valores" conforme a imagem ao lado.</t>
  </si>
  <si>
    <t>14 - PPU contratação</t>
  </si>
  <si>
    <t>Prezado usuário,
- A área de impressão inicia na linha 16, entre as colunas "J e P".
- Após preencher a PPU Contratação, basta selecionar as linhas com
"Conteúdo OK" na coluna "Q", e pressionar "Ctrl + P" que será visualizada a impressão.
- As informações entre as linhas 16 e 20, serão apresentadas em todas as páginas, independente do número de páginas.</t>
  </si>
  <si>
    <t>À partir da próxima linha está definida a área de impressão:</t>
  </si>
  <si>
    <t>PROCESSO Nº: 00/2018</t>
  </si>
  <si>
    <t xml:space="preserve">SC´s Nº: </t>
  </si>
  <si>
    <t xml:space="preserve">OBJETO: Contratação de empresa especializada para executar os serviços de higienização, limpeza, copeiragem e controle de pragas e vetores das áreas localizadas nas Unidades da BAHIAGÁS, no formato desempenho/resultado, compreendendo serviços complementares, mão de obra e fornecimento de materiais, equipamentos e insumos necessários à de limpeza, higienização e conservação necessários à execução dos serviços. </t>
  </si>
  <si>
    <t>Código</t>
  </si>
  <si>
    <t xml:space="preserve">IMPLANTAÇÃO E GESTÃO DA MANUTENÇÃO </t>
  </si>
  <si>
    <t>Preço Total
(R$)</t>
  </si>
  <si>
    <t>x</t>
  </si>
  <si>
    <t>Total Geral</t>
  </si>
  <si>
    <t>EMISSOR DE VIAGENS</t>
  </si>
  <si>
    <t>EMISSOR DE PASSAGENS</t>
  </si>
  <si>
    <t xml:space="preserve">APARELHO CELULAR </t>
  </si>
  <si>
    <t>CHIP COM NUMERO E INTERNET</t>
  </si>
  <si>
    <t>EXAME ASO CONSULTA E EXAMES PARA FUNÇÃO ADM</t>
  </si>
  <si>
    <t>4221-20</t>
  </si>
  <si>
    <t>EMISSÃO PASSAGENS, HOSPEDAGENS, LOCAÇÕES E SERV</t>
  </si>
  <si>
    <t>POSTO</t>
  </si>
  <si>
    <t>CAMISA SOCIAL</t>
  </si>
  <si>
    <t>SAPATO/SAPATILHA SOCIAL</t>
  </si>
  <si>
    <t>(pegar no md recepção) CALÇA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</si>
</sst>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([$€-2]* #,##0.00_);_([$€-2]* \(#,##0.00\);_([$€-2]* &quot;-&quot;??_)"/>
    <numFmt numFmtId="166" formatCode="[$R$-416]\ #,##0.00;[Red]\-[$R$-416]\ #,##0.00"/>
    <numFmt numFmtId="167" formatCode="_(* #,##0.00_);_(* \(#,##0.00\);_(* &quot;-&quot;??_);_(@_)"/>
    <numFmt numFmtId="168" formatCode="&quot;R$ &quot;#,##0.00_);[Red]\(&quot;R$ &quot;#,##0.00\)"/>
    <numFmt numFmtId="169" formatCode="[$R$-416]#,##0.00;[Red]\-[$R$-416]#,##0.00"/>
    <numFmt numFmtId="170" formatCode="&quot; R$ &quot;#,##0.00\ ;&quot;-R$ &quot;#,##0.00\ ;&quot; R$ -&quot;#\ ;@\ "/>
    <numFmt numFmtId="171" formatCode="#,##0.00;[Red]#,##0.00"/>
    <numFmt numFmtId="172" formatCode="&quot;R$ &quot;#,##0.00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35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0" tint="-0.14999847407452621"/>
        <bgColor indexed="3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41"/>
      </patternFill>
    </fill>
    <fill>
      <patternFill patternType="solid">
        <fgColor theme="3" tint="0.59999389629810485"/>
        <bgColor indexed="22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35"/>
      </patternFill>
    </fill>
    <fill>
      <patternFill patternType="solid">
        <fgColor theme="4" tint="0.39997558519241921"/>
        <bgColor indexed="35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475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10" fillId="0" borderId="0" xfId="2" applyFont="1" applyAlignment="1" applyProtection="1">
      <alignment vertical="top"/>
    </xf>
    <xf numFmtId="9" fontId="0" fillId="0" borderId="0" xfId="4" applyFont="1"/>
    <xf numFmtId="9" fontId="12" fillId="0" borderId="1" xfId="0" applyNumberFormat="1" applyFont="1" applyBorder="1" applyAlignment="1" applyProtection="1">
      <alignment horizontal="center" vertical="center" wrapText="1"/>
      <protection locked="0"/>
    </xf>
    <xf numFmtId="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164" fontId="15" fillId="0" borderId="0" xfId="3" applyFont="1" applyAlignment="1" applyProtection="1">
      <alignment vertical="center"/>
    </xf>
    <xf numFmtId="0" fontId="15" fillId="13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2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indent="2"/>
    </xf>
    <xf numFmtId="164" fontId="11" fillId="0" borderId="1" xfId="3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1" fillId="0" borderId="1" xfId="3" applyFont="1" applyBorder="1" applyAlignment="1" applyProtection="1">
      <alignment vertical="center"/>
    </xf>
    <xf numFmtId="0" fontId="1" fillId="0" borderId="0" xfId="0" applyFont="1"/>
    <xf numFmtId="0" fontId="15" fillId="0" borderId="2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9" fontId="12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right" vertical="center"/>
    </xf>
    <xf numFmtId="0" fontId="19" fillId="5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  <protection locked="0"/>
    </xf>
    <xf numFmtId="0" fontId="15" fillId="13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/>
    <xf numFmtId="0" fontId="11" fillId="0" borderId="0" xfId="0" applyFont="1"/>
    <xf numFmtId="0" fontId="11" fillId="10" borderId="18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4" fontId="11" fillId="10" borderId="4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wrapText="1"/>
    </xf>
    <xf numFmtId="0" fontId="21" fillId="0" borderId="19" xfId="0" applyFont="1" applyBorder="1" applyAlignment="1">
      <alignment horizontal="center" vertical="center"/>
    </xf>
    <xf numFmtId="10" fontId="21" fillId="3" borderId="20" xfId="5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0" fontId="21" fillId="3" borderId="1" xfId="5" applyNumberFormat="1" applyFont="1" applyFill="1" applyBorder="1" applyAlignment="1">
      <alignment horizontal="center" vertical="center"/>
    </xf>
    <xf numFmtId="10" fontId="21" fillId="0" borderId="20" xfId="0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0" fontId="24" fillId="0" borderId="21" xfId="0" applyNumberFormat="1" applyFont="1" applyBorder="1" applyAlignment="1">
      <alignment horizontal="center" vertical="center"/>
    </xf>
    <xf numFmtId="0" fontId="25" fillId="11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0" fontId="21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10" fontId="21" fillId="12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right" vertical="center"/>
    </xf>
    <xf numFmtId="2" fontId="21" fillId="12" borderId="10" xfId="0" applyNumberFormat="1" applyFont="1" applyFill="1" applyBorder="1" applyAlignment="1" applyProtection="1">
      <alignment horizontal="center" vertical="center"/>
      <protection locked="0"/>
    </xf>
    <xf numFmtId="10" fontId="24" fillId="0" borderId="10" xfId="0" applyNumberFormat="1" applyFont="1" applyBorder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12" borderId="10" xfId="0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center" vertical="center" wrapText="1"/>
    </xf>
    <xf numFmtId="10" fontId="21" fillId="12" borderId="23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center" vertical="center"/>
    </xf>
    <xf numFmtId="10" fontId="21" fillId="0" borderId="10" xfId="5" applyNumberFormat="1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10" fontId="21" fillId="0" borderId="23" xfId="5" applyNumberFormat="1" applyFont="1" applyBorder="1" applyAlignment="1">
      <alignment horizontal="center" vertical="center"/>
    </xf>
    <xf numFmtId="10" fontId="21" fillId="0" borderId="16" xfId="5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10" fontId="21" fillId="0" borderId="24" xfId="5" applyNumberFormat="1" applyFont="1" applyBorder="1" applyAlignment="1">
      <alignment horizontal="center" vertical="center"/>
    </xf>
    <xf numFmtId="10" fontId="21" fillId="0" borderId="13" xfId="5" applyNumberFormat="1" applyFont="1" applyBorder="1" applyAlignment="1">
      <alignment horizontal="center" vertical="center"/>
    </xf>
    <xf numFmtId="10" fontId="21" fillId="0" borderId="22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10" fontId="24" fillId="0" borderId="1" xfId="0" applyNumberFormat="1" applyFont="1" applyBorder="1" applyAlignment="1">
      <alignment horizontal="center" vertical="center"/>
    </xf>
    <xf numFmtId="0" fontId="23" fillId="14" borderId="1" xfId="0" applyFont="1" applyFill="1" applyBorder="1" applyAlignment="1">
      <alignment horizontal="center" vertical="center"/>
    </xf>
    <xf numFmtId="0" fontId="24" fillId="14" borderId="1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1" fillId="0" borderId="23" xfId="0" applyFont="1" applyBorder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10" fontId="21" fillId="15" borderId="22" xfId="5" applyNumberFormat="1" applyFont="1" applyFill="1" applyBorder="1" applyAlignment="1">
      <alignment horizontal="center" vertical="center"/>
    </xf>
    <xf numFmtId="10" fontId="21" fillId="2" borderId="22" xfId="5" applyNumberFormat="1" applyFont="1" applyFill="1" applyBorder="1" applyAlignment="1">
      <alignment horizontal="center" vertical="center"/>
    </xf>
    <xf numFmtId="10" fontId="15" fillId="0" borderId="0" xfId="0" applyNumberFormat="1" applyFont="1"/>
    <xf numFmtId="10" fontId="15" fillId="0" borderId="1" xfId="5" applyNumberFormat="1" applyFont="1" applyBorder="1" applyAlignment="1">
      <alignment horizontal="center"/>
    </xf>
    <xf numFmtId="0" fontId="11" fillId="8" borderId="7" xfId="0" applyFont="1" applyFill="1" applyBorder="1"/>
    <xf numFmtId="0" fontId="11" fillId="8" borderId="4" xfId="0" applyFont="1" applyFill="1" applyBorder="1"/>
    <xf numFmtId="0" fontId="11" fillId="0" borderId="2" xfId="0" applyFont="1" applyBorder="1"/>
    <xf numFmtId="0" fontId="15" fillId="0" borderId="7" xfId="0" applyFont="1" applyBorder="1"/>
    <xf numFmtId="0" fontId="15" fillId="0" borderId="4" xfId="0" applyFont="1" applyBorder="1"/>
    <xf numFmtId="10" fontId="15" fillId="3" borderId="1" xfId="5" applyNumberFormat="1" applyFont="1" applyFill="1" applyBorder="1" applyAlignment="1">
      <alignment horizontal="center"/>
    </xf>
    <xf numFmtId="10" fontId="15" fillId="0" borderId="1" xfId="0" applyNumberFormat="1" applyFont="1" applyBorder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10" fontId="21" fillId="20" borderId="25" xfId="5" applyNumberFormat="1" applyFont="1" applyFill="1" applyBorder="1" applyAlignment="1">
      <alignment horizontal="center" vertical="center"/>
    </xf>
    <xf numFmtId="164" fontId="11" fillId="0" borderId="1" xfId="3" applyFont="1" applyBorder="1" applyAlignment="1">
      <alignment horizontal="center" vertical="center"/>
    </xf>
    <xf numFmtId="0" fontId="11" fillId="13" borderId="2" xfId="0" applyFont="1" applyFill="1" applyBorder="1"/>
    <xf numFmtId="0" fontId="19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center" vertical="center"/>
      <protection locked="0"/>
    </xf>
    <xf numFmtId="164" fontId="11" fillId="0" borderId="1" xfId="3" applyFont="1" applyBorder="1" applyAlignment="1">
      <alignment vertical="center"/>
    </xf>
    <xf numFmtId="164" fontId="11" fillId="0" borderId="1" xfId="0" applyNumberFormat="1" applyFont="1" applyBorder="1" applyAlignment="1" applyProtection="1">
      <alignment vertical="center"/>
      <protection locked="0"/>
    </xf>
    <xf numFmtId="0" fontId="20" fillId="0" borderId="1" xfId="0" applyFont="1" applyBorder="1" applyAlignment="1">
      <alignment horizontal="center" vertical="center" wrapText="1"/>
    </xf>
    <xf numFmtId="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>
      <alignment horizontal="left" vertical="center"/>
    </xf>
    <xf numFmtId="170" fontId="24" fillId="0" borderId="0" xfId="3" applyNumberFormat="1" applyFont="1" applyFill="1" applyBorder="1" applyAlignment="1" applyProtection="1">
      <alignment horizontal="center" vertical="center"/>
    </xf>
    <xf numFmtId="2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24" fillId="9" borderId="2" xfId="3" applyFont="1" applyFill="1" applyBorder="1" applyAlignment="1" applyProtection="1">
      <alignment horizontal="center" vertical="center"/>
      <protection locked="0"/>
    </xf>
    <xf numFmtId="4" fontId="24" fillId="0" borderId="1" xfId="0" applyNumberFormat="1" applyFont="1" applyBorder="1" applyAlignment="1" applyProtection="1">
      <alignment horizontal="center" vertical="center"/>
      <protection locked="0"/>
    </xf>
    <xf numFmtId="0" fontId="24" fillId="10" borderId="18" xfId="0" applyFont="1" applyFill="1" applyBorder="1" applyAlignment="1">
      <alignment horizontal="center" vertical="center"/>
    </xf>
    <xf numFmtId="4" fontId="24" fillId="10" borderId="40" xfId="0" applyNumberFormat="1" applyFont="1" applyFill="1" applyBorder="1" applyAlignment="1">
      <alignment horizontal="center" vertical="center" wrapText="1"/>
    </xf>
    <xf numFmtId="164" fontId="24" fillId="0" borderId="2" xfId="3" applyFont="1" applyFill="1" applyBorder="1" applyAlignment="1" applyProtection="1">
      <alignment horizontal="center" vertical="center"/>
    </xf>
    <xf numFmtId="4" fontId="24" fillId="7" borderId="1" xfId="0" applyNumberFormat="1" applyFont="1" applyFill="1" applyBorder="1" applyAlignment="1">
      <alignment horizontal="center" vertical="center"/>
    </xf>
    <xf numFmtId="164" fontId="11" fillId="0" borderId="2" xfId="3" applyFont="1" applyBorder="1" applyAlignment="1" applyProtection="1">
      <alignment horizontal="center" vertical="center"/>
    </xf>
    <xf numFmtId="164" fontId="11" fillId="25" borderId="1" xfId="3" applyFont="1" applyFill="1" applyBorder="1" applyAlignment="1" applyProtection="1">
      <alignment vertical="center"/>
    </xf>
    <xf numFmtId="164" fontId="24" fillId="25" borderId="1" xfId="3" applyFont="1" applyFill="1" applyBorder="1" applyAlignment="1" applyProtection="1">
      <alignment horizontal="center" vertical="center"/>
    </xf>
    <xf numFmtId="164" fontId="15" fillId="0" borderId="1" xfId="3" applyFont="1" applyBorder="1" applyAlignment="1" applyProtection="1">
      <alignment horizontal="center" vertical="center"/>
    </xf>
    <xf numFmtId="10" fontId="21" fillId="0" borderId="1" xfId="4" applyNumberFormat="1" applyFont="1" applyFill="1" applyBorder="1" applyAlignment="1" applyProtection="1">
      <alignment horizontal="center" vertical="center"/>
    </xf>
    <xf numFmtId="10" fontId="24" fillId="25" borderId="1" xfId="4" applyNumberFormat="1" applyFont="1" applyFill="1" applyBorder="1" applyAlignment="1" applyProtection="1">
      <alignment horizontal="center" vertical="center"/>
    </xf>
    <xf numFmtId="164" fontId="15" fillId="0" borderId="1" xfId="3" applyFont="1" applyBorder="1" applyAlignment="1" applyProtection="1">
      <alignment horizontal="center" vertical="center"/>
      <protection locked="0"/>
    </xf>
    <xf numFmtId="164" fontId="15" fillId="0" borderId="32" xfId="3" applyFont="1" applyFill="1" applyBorder="1" applyAlignment="1" applyProtection="1">
      <alignment horizontal="center" vertical="center"/>
    </xf>
    <xf numFmtId="164" fontId="15" fillId="0" borderId="30" xfId="3" applyFont="1" applyFill="1" applyBorder="1" applyAlignment="1" applyProtection="1">
      <alignment horizontal="center" vertical="center"/>
    </xf>
    <xf numFmtId="164" fontId="15" fillId="0" borderId="24" xfId="3" applyFont="1" applyFill="1" applyBorder="1" applyAlignment="1" applyProtection="1">
      <alignment horizontal="center" vertical="center"/>
    </xf>
    <xf numFmtId="164" fontId="11" fillId="0" borderId="24" xfId="3" applyFont="1" applyFill="1" applyBorder="1" applyAlignment="1" applyProtection="1">
      <alignment horizontal="center" vertical="center"/>
    </xf>
    <xf numFmtId="164" fontId="15" fillId="0" borderId="26" xfId="3" applyFont="1" applyFill="1" applyBorder="1" applyAlignment="1" applyProtection="1">
      <alignment horizontal="center" vertical="center"/>
    </xf>
    <xf numFmtId="164" fontId="21" fillId="0" borderId="2" xfId="3" applyFont="1" applyFill="1" applyBorder="1" applyAlignment="1" applyProtection="1">
      <alignment horizontal="center" vertical="center"/>
    </xf>
    <xf numFmtId="164" fontId="24" fillId="25" borderId="7" xfId="3" applyFont="1" applyFill="1" applyBorder="1" applyAlignment="1" applyProtection="1">
      <alignment horizontal="center" vertical="center"/>
    </xf>
    <xf numFmtId="44" fontId="15" fillId="0" borderId="1" xfId="3" applyNumberFormat="1" applyFont="1" applyFill="1" applyBorder="1" applyAlignment="1" applyProtection="1">
      <alignment horizontal="center" vertical="center"/>
    </xf>
    <xf numFmtId="44" fontId="24" fillId="25" borderId="1" xfId="3" applyNumberFormat="1" applyFont="1" applyFill="1" applyBorder="1" applyAlignment="1" applyProtection="1">
      <alignment horizontal="center" vertical="center"/>
    </xf>
    <xf numFmtId="0" fontId="15" fillId="0" borderId="1" xfId="3" applyNumberFormat="1" applyFont="1" applyFill="1" applyBorder="1" applyAlignment="1" applyProtection="1">
      <alignment horizontal="center" vertical="center"/>
      <protection locked="0"/>
    </xf>
    <xf numFmtId="164" fontId="15" fillId="0" borderId="1" xfId="3" applyFont="1" applyFill="1" applyBorder="1" applyAlignment="1" applyProtection="1">
      <alignment vertical="center"/>
      <protection locked="0"/>
    </xf>
    <xf numFmtId="164" fontId="15" fillId="0" borderId="1" xfId="3" applyFont="1" applyFill="1" applyBorder="1" applyAlignment="1" applyProtection="1">
      <alignment horizontal="center" vertical="center"/>
      <protection locked="0"/>
    </xf>
    <xf numFmtId="0" fontId="11" fillId="13" borderId="1" xfId="3" applyNumberFormat="1" applyFont="1" applyFill="1" applyBorder="1" applyAlignment="1" applyProtection="1">
      <alignment horizontal="center" vertical="center" wrapText="1"/>
    </xf>
    <xf numFmtId="164" fontId="15" fillId="0" borderId="1" xfId="3" applyFont="1" applyFill="1" applyBorder="1" applyAlignment="1" applyProtection="1">
      <alignment vertical="center"/>
    </xf>
    <xf numFmtId="164" fontId="11" fillId="30" borderId="1" xfId="3" applyFont="1" applyFill="1" applyBorder="1" applyAlignment="1" applyProtection="1">
      <alignment horizontal="center" vertical="center" wrapText="1"/>
    </xf>
    <xf numFmtId="10" fontId="21" fillId="23" borderId="1" xfId="0" applyNumberFormat="1" applyFont="1" applyFill="1" applyBorder="1" applyAlignment="1" applyProtection="1">
      <alignment horizontal="center" vertical="center"/>
      <protection locked="0"/>
    </xf>
    <xf numFmtId="172" fontId="21" fillId="0" borderId="1" xfId="0" applyNumberFormat="1" applyFont="1" applyBorder="1" applyAlignment="1">
      <alignment horizontal="center" vertical="center"/>
    </xf>
    <xf numFmtId="9" fontId="21" fillId="23" borderId="1" xfId="4" applyFont="1" applyFill="1" applyBorder="1" applyAlignment="1" applyProtection="1">
      <alignment horizontal="center" vertical="center"/>
      <protection locked="0"/>
    </xf>
    <xf numFmtId="0" fontId="11" fillId="13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164" fontId="11" fillId="13" borderId="1" xfId="3" applyFont="1" applyFill="1" applyBorder="1" applyAlignment="1" applyProtection="1">
      <alignment horizontal="center" vertical="center" wrapText="1"/>
    </xf>
    <xf numFmtId="164" fontId="15" fillId="0" borderId="1" xfId="3" applyFont="1" applyFill="1" applyBorder="1" applyAlignment="1" applyProtection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5" fillId="13" borderId="2" xfId="0" applyFont="1" applyFill="1" applyBorder="1" applyAlignment="1">
      <alignment horizontal="center" vertical="center" wrapText="1"/>
    </xf>
    <xf numFmtId="10" fontId="11" fillId="0" borderId="2" xfId="0" applyNumberFormat="1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64" fontId="11" fillId="0" borderId="25" xfId="3" applyFont="1" applyFill="1" applyBorder="1" applyAlignment="1" applyProtection="1">
      <alignment vertical="center"/>
      <protection locked="0"/>
    </xf>
    <xf numFmtId="0" fontId="11" fillId="0" borderId="10" xfId="3" applyNumberFormat="1" applyFont="1" applyFill="1" applyBorder="1" applyAlignment="1" applyProtection="1">
      <alignment horizontal="center" vertical="center"/>
      <protection locked="0"/>
    </xf>
    <xf numFmtId="0" fontId="11" fillId="0" borderId="22" xfId="3" applyNumberFormat="1" applyFont="1" applyFill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9" fontId="11" fillId="0" borderId="30" xfId="4" applyFont="1" applyFill="1" applyBorder="1" applyAlignment="1" applyProtection="1">
      <alignment horizontal="center" vertical="center"/>
      <protection locked="0"/>
    </xf>
    <xf numFmtId="164" fontId="11" fillId="0" borderId="1" xfId="3" applyFont="1" applyFill="1" applyBorder="1" applyAlignment="1" applyProtection="1">
      <alignment horizontal="left" vertical="center" wrapText="1"/>
      <protection locked="0"/>
    </xf>
    <xf numFmtId="9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5" xfId="0" applyNumberFormat="1" applyFont="1" applyBorder="1" applyAlignment="1" applyProtection="1">
      <alignment horizontal="center" vertical="center" wrapText="1"/>
      <protection locked="0"/>
    </xf>
    <xf numFmtId="164" fontId="13" fillId="0" borderId="1" xfId="3" applyFont="1" applyFill="1" applyBorder="1" applyAlignment="1" applyProtection="1">
      <alignment horizontal="center" vertical="center"/>
      <protection locked="0"/>
    </xf>
    <xf numFmtId="0" fontId="21" fillId="28" borderId="1" xfId="0" applyFont="1" applyFill="1" applyBorder="1" applyAlignment="1" applyProtection="1">
      <alignment horizontal="center" vertical="center"/>
      <protection locked="0"/>
    </xf>
    <xf numFmtId="0" fontId="3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169" fontId="15" fillId="0" borderId="0" xfId="0" applyNumberFormat="1" applyFont="1" applyAlignment="1">
      <alignment vertical="center"/>
    </xf>
    <xf numFmtId="0" fontId="24" fillId="31" borderId="1" xfId="0" applyFont="1" applyFill="1" applyBorder="1" applyAlignment="1">
      <alignment horizontal="center" vertical="center"/>
    </xf>
    <xf numFmtId="4" fontId="24" fillId="31" borderId="1" xfId="0" applyNumberFormat="1" applyFont="1" applyFill="1" applyBorder="1" applyAlignment="1">
      <alignment horizontal="center" vertical="center" wrapText="1"/>
    </xf>
    <xf numFmtId="164" fontId="15" fillId="0" borderId="1" xfId="3" applyFont="1" applyBorder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23" fillId="0" borderId="0" xfId="0" applyNumberFormat="1" applyFont="1" applyAlignment="1">
      <alignment horizontal="center" vertical="center"/>
    </xf>
    <xf numFmtId="0" fontId="24" fillId="31" borderId="21" xfId="0" applyFont="1" applyFill="1" applyBorder="1" applyAlignment="1">
      <alignment horizontal="center" vertical="center"/>
    </xf>
    <xf numFmtId="4" fontId="24" fillId="31" borderId="40" xfId="0" applyNumberFormat="1" applyFont="1" applyFill="1" applyBorder="1" applyAlignment="1">
      <alignment horizontal="center" vertical="center" wrapText="1"/>
    </xf>
    <xf numFmtId="164" fontId="21" fillId="0" borderId="32" xfId="3" applyFont="1" applyBorder="1" applyAlignment="1" applyProtection="1">
      <alignment horizontal="center" vertical="center"/>
    </xf>
    <xf numFmtId="164" fontId="21" fillId="0" borderId="24" xfId="3" applyFont="1" applyBorder="1" applyAlignment="1" applyProtection="1">
      <alignment horizontal="center" vertical="center"/>
    </xf>
    <xf numFmtId="0" fontId="21" fillId="0" borderId="30" xfId="0" applyFont="1" applyBorder="1" applyAlignment="1">
      <alignment horizontal="center" vertical="center"/>
    </xf>
    <xf numFmtId="164" fontId="21" fillId="0" borderId="30" xfId="3" applyFont="1" applyBorder="1" applyAlignment="1" applyProtection="1">
      <alignment horizontal="center" vertical="center"/>
    </xf>
    <xf numFmtId="0" fontId="11" fillId="0" borderId="10" xfId="0" applyFont="1" applyBorder="1" applyAlignment="1">
      <alignment horizontal="center" vertical="center"/>
    </xf>
    <xf numFmtId="164" fontId="15" fillId="0" borderId="26" xfId="3" applyFont="1" applyBorder="1" applyAlignment="1" applyProtection="1">
      <alignment horizontal="center" vertical="center"/>
    </xf>
    <xf numFmtId="164" fontId="11" fillId="0" borderId="26" xfId="3" applyFont="1" applyBorder="1" applyAlignment="1" applyProtection="1">
      <alignment horizontal="center" vertical="center"/>
    </xf>
    <xf numFmtId="164" fontId="15" fillId="0" borderId="31" xfId="3" applyFont="1" applyBorder="1" applyAlignment="1" applyProtection="1">
      <alignment horizontal="center" vertical="center" wrapText="1"/>
    </xf>
    <xf numFmtId="164" fontId="24" fillId="25" borderId="2" xfId="3" applyFont="1" applyFill="1" applyBorder="1" applyAlignment="1" applyProtection="1">
      <alignment horizontal="center" vertical="center"/>
    </xf>
    <xf numFmtId="164" fontId="11" fillId="25" borderId="1" xfId="3" applyFont="1" applyFill="1" applyBorder="1" applyAlignment="1" applyProtection="1">
      <alignment horizontal="center" vertical="center"/>
    </xf>
    <xf numFmtId="0" fontId="24" fillId="0" borderId="0" xfId="0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11" fillId="30" borderId="1" xfId="0" applyFont="1" applyFill="1" applyBorder="1" applyAlignment="1">
      <alignment horizontal="center" vertical="center"/>
    </xf>
    <xf numFmtId="0" fontId="11" fillId="30" borderId="1" xfId="0" applyFont="1" applyFill="1" applyBorder="1" applyAlignment="1">
      <alignment vertical="center"/>
    </xf>
    <xf numFmtId="10" fontId="15" fillId="30" borderId="1" xfId="0" applyNumberFormat="1" applyFont="1" applyFill="1" applyBorder="1" applyAlignment="1">
      <alignment vertical="center"/>
    </xf>
    <xf numFmtId="171" fontId="15" fillId="30" borderId="1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0" fontId="25" fillId="0" borderId="0" xfId="0" applyNumberFormat="1" applyFont="1" applyAlignment="1">
      <alignment vertical="center"/>
    </xf>
    <xf numFmtId="171" fontId="25" fillId="0" borderId="0" xfId="0" applyNumberFormat="1" applyFont="1" applyAlignment="1">
      <alignment vertical="center"/>
    </xf>
    <xf numFmtId="4" fontId="23" fillId="31" borderId="1" xfId="0" applyNumberFormat="1" applyFont="1" applyFill="1" applyBorder="1" applyAlignment="1">
      <alignment horizontal="center" vertical="center" wrapText="1"/>
    </xf>
    <xf numFmtId="164" fontId="21" fillId="0" borderId="1" xfId="3" applyFont="1" applyFill="1" applyBorder="1" applyAlignment="1" applyProtection="1">
      <alignment horizontal="center" vertical="center"/>
    </xf>
    <xf numFmtId="164" fontId="21" fillId="0" borderId="1" xfId="3" applyFont="1" applyBorder="1" applyAlignment="1" applyProtection="1">
      <alignment horizontal="center" vertical="center"/>
    </xf>
    <xf numFmtId="10" fontId="24" fillId="25" borderId="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4" fillId="31" borderId="18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164" fontId="21" fillId="0" borderId="24" xfId="3" applyFont="1" applyFill="1" applyBorder="1" applyAlignment="1" applyProtection="1">
      <alignment horizontal="center" vertical="center"/>
    </xf>
    <xf numFmtId="164" fontId="11" fillId="0" borderId="1" xfId="3" applyFont="1" applyBorder="1" applyAlignment="1" applyProtection="1">
      <alignment horizontal="center" vertical="center"/>
    </xf>
    <xf numFmtId="0" fontId="24" fillId="31" borderId="52" xfId="0" applyFont="1" applyFill="1" applyBorder="1" applyAlignment="1">
      <alignment horizontal="center" vertical="center"/>
    </xf>
    <xf numFmtId="4" fontId="24" fillId="31" borderId="6" xfId="0" applyNumberFormat="1" applyFont="1" applyFill="1" applyBorder="1" applyAlignment="1">
      <alignment horizontal="center" vertical="center" wrapText="1"/>
    </xf>
    <xf numFmtId="164" fontId="21" fillId="0" borderId="32" xfId="3" applyFont="1" applyFill="1" applyBorder="1" applyAlignment="1" applyProtection="1">
      <alignment horizontal="center" vertical="center"/>
    </xf>
    <xf numFmtId="164" fontId="24" fillId="25" borderId="24" xfId="3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  <xf numFmtId="167" fontId="24" fillId="0" borderId="0" xfId="6" applyNumberFormat="1" applyFont="1" applyFill="1" applyBorder="1" applyAlignment="1" applyProtection="1">
      <alignment horizontal="center" vertical="center"/>
    </xf>
    <xf numFmtId="0" fontId="24" fillId="27" borderId="1" xfId="0" applyFont="1" applyFill="1" applyBorder="1" applyAlignment="1">
      <alignment horizontal="center" vertical="center"/>
    </xf>
    <xf numFmtId="0" fontId="24" fillId="27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44" fontId="15" fillId="0" borderId="1" xfId="6" applyNumberFormat="1" applyFont="1" applyBorder="1" applyAlignment="1" applyProtection="1">
      <alignment vertical="center"/>
    </xf>
    <xf numFmtId="44" fontId="11" fillId="25" borderId="1" xfId="6" applyNumberFormat="1" applyFont="1" applyFill="1" applyBorder="1" applyAlignment="1" applyProtection="1">
      <alignment vertical="center"/>
    </xf>
    <xf numFmtId="10" fontId="15" fillId="0" borderId="0" xfId="0" applyNumberFormat="1" applyFont="1" applyAlignment="1">
      <alignment vertical="center"/>
    </xf>
    <xf numFmtId="171" fontId="15" fillId="0" borderId="0" xfId="0" applyNumberFormat="1" applyFont="1" applyAlignment="1">
      <alignment vertical="center"/>
    </xf>
    <xf numFmtId="0" fontId="21" fillId="24" borderId="1" xfId="0" applyFont="1" applyFill="1" applyBorder="1" applyAlignment="1">
      <alignment horizontal="center" vertical="center"/>
    </xf>
    <xf numFmtId="10" fontId="11" fillId="0" borderId="2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64" fontId="24" fillId="29" borderId="1" xfId="3" applyFont="1" applyFill="1" applyBorder="1" applyAlignment="1" applyProtection="1">
      <alignment horizontal="center" vertical="center"/>
    </xf>
    <xf numFmtId="164" fontId="15" fillId="0" borderId="26" xfId="3" applyFont="1" applyBorder="1" applyAlignment="1">
      <alignment horizontal="center" vertical="center"/>
    </xf>
    <xf numFmtId="164" fontId="15" fillId="0" borderId="1" xfId="3" applyFont="1" applyBorder="1" applyAlignment="1">
      <alignment vertical="center"/>
    </xf>
    <xf numFmtId="164" fontId="11" fillId="0" borderId="1" xfId="3" applyFont="1" applyBorder="1" applyAlignment="1" applyProtection="1">
      <alignment horizontal="left" vertical="center" wrapText="1"/>
      <protection locked="0"/>
    </xf>
    <xf numFmtId="0" fontId="28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9" borderId="35" xfId="0" applyFont="1" applyFill="1" applyBorder="1" applyAlignment="1" applyProtection="1">
      <alignment horizontal="left" indent="1"/>
      <protection locked="0"/>
    </xf>
    <xf numFmtId="0" fontId="14" fillId="8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51" xfId="0" applyFont="1" applyBorder="1" applyAlignment="1">
      <alignment horizontal="left" vertical="center"/>
    </xf>
    <xf numFmtId="10" fontId="21" fillId="0" borderId="39" xfId="5" applyNumberFormat="1" applyFont="1" applyBorder="1" applyAlignment="1">
      <alignment horizontal="center" vertical="center"/>
    </xf>
    <xf numFmtId="10" fontId="21" fillId="0" borderId="25" xfId="5" applyNumberFormat="1" applyFont="1" applyBorder="1" applyAlignment="1">
      <alignment horizontal="center" vertical="center"/>
    </xf>
    <xf numFmtId="0" fontId="24" fillId="17" borderId="2" xfId="0" applyFont="1" applyFill="1" applyBorder="1" applyAlignment="1">
      <alignment horizontal="center" vertical="center"/>
    </xf>
    <xf numFmtId="0" fontId="24" fillId="17" borderId="7" xfId="0" applyFont="1" applyFill="1" applyBorder="1" applyAlignment="1">
      <alignment horizontal="center" vertical="center"/>
    </xf>
    <xf numFmtId="0" fontId="24" fillId="17" borderId="4" xfId="0" applyFont="1" applyFill="1" applyBorder="1" applyAlignment="1">
      <alignment horizontal="center" vertical="center"/>
    </xf>
    <xf numFmtId="0" fontId="11" fillId="11" borderId="24" xfId="0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34" xfId="0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left" vertical="center"/>
    </xf>
    <xf numFmtId="0" fontId="21" fillId="0" borderId="26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18" borderId="29" xfId="0" applyFont="1" applyFill="1" applyBorder="1" applyAlignment="1">
      <alignment horizontal="center" vertical="center"/>
    </xf>
    <xf numFmtId="0" fontId="24" fillId="18" borderId="12" xfId="0" applyFont="1" applyFill="1" applyBorder="1" applyAlignment="1">
      <alignment horizontal="center" vertical="center"/>
    </xf>
    <xf numFmtId="0" fontId="24" fillId="18" borderId="14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30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/>
    </xf>
    <xf numFmtId="0" fontId="21" fillId="0" borderId="36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0" fontId="21" fillId="0" borderId="49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10" fontId="21" fillId="0" borderId="22" xfId="5" applyNumberFormat="1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10" fontId="21" fillId="0" borderId="5" xfId="5" applyNumberFormat="1" applyFont="1" applyBorder="1" applyAlignment="1">
      <alignment horizontal="center" vertical="center"/>
    </xf>
    <xf numFmtId="10" fontId="21" fillId="0" borderId="46" xfId="5" applyNumberFormat="1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10" fontId="21" fillId="0" borderId="47" xfId="5" applyNumberFormat="1" applyFont="1" applyBorder="1" applyAlignment="1">
      <alignment horizontal="center" vertical="center"/>
    </xf>
    <xf numFmtId="10" fontId="21" fillId="0" borderId="48" xfId="5" applyNumberFormat="1" applyFont="1" applyBorder="1" applyAlignment="1">
      <alignment horizontal="center" vertical="center"/>
    </xf>
    <xf numFmtId="0" fontId="21" fillId="0" borderId="29" xfId="0" applyFont="1" applyBorder="1" applyAlignment="1">
      <alignment horizontal="left" vertical="center"/>
    </xf>
    <xf numFmtId="0" fontId="24" fillId="7" borderId="2" xfId="0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1" fillId="19" borderId="2" xfId="0" applyFont="1" applyFill="1" applyBorder="1" applyAlignment="1">
      <alignment horizontal="center" vertical="center"/>
    </xf>
    <xf numFmtId="0" fontId="11" fillId="19" borderId="7" xfId="0" applyFont="1" applyFill="1" applyBorder="1" applyAlignment="1">
      <alignment horizontal="center" vertical="center"/>
    </xf>
    <xf numFmtId="0" fontId="11" fillId="19" borderId="4" xfId="0" applyFont="1" applyFill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1" fillId="0" borderId="27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11" fillId="10" borderId="27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164" fontId="11" fillId="7" borderId="2" xfId="3" applyFont="1" applyFill="1" applyBorder="1" applyAlignment="1" applyProtection="1">
      <alignment horizontal="center" vertical="center"/>
    </xf>
    <xf numFmtId="164" fontId="11" fillId="7" borderId="4" xfId="3" applyFont="1" applyFill="1" applyBorder="1" applyAlignment="1" applyProtection="1">
      <alignment horizontal="center" vertical="center"/>
    </xf>
    <xf numFmtId="164" fontId="11" fillId="7" borderId="2" xfId="3" applyFont="1" applyFill="1" applyBorder="1" applyAlignment="1">
      <alignment horizontal="center" vertical="center"/>
    </xf>
    <xf numFmtId="164" fontId="11" fillId="7" borderId="4" xfId="3" applyFont="1" applyFill="1" applyBorder="1" applyAlignment="1">
      <alignment horizontal="center" vertical="center"/>
    </xf>
    <xf numFmtId="0" fontId="7" fillId="0" borderId="56" xfId="0" applyFont="1" applyBorder="1" applyAlignment="1">
      <alignment horizontal="left" vertical="top" wrapText="1"/>
    </xf>
    <xf numFmtId="0" fontId="7" fillId="0" borderId="57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top" wrapText="1"/>
    </xf>
    <xf numFmtId="0" fontId="11" fillId="0" borderId="59" xfId="0" applyFont="1" applyBorder="1" applyAlignment="1">
      <alignment horizontal="left" vertical="top" wrapText="1"/>
    </xf>
    <xf numFmtId="0" fontId="11" fillId="0" borderId="60" xfId="0" applyFont="1" applyBorder="1" applyAlignment="1">
      <alignment horizontal="left" vertical="top" wrapText="1"/>
    </xf>
    <xf numFmtId="0" fontId="11" fillId="0" borderId="6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62" xfId="0" applyFont="1" applyBorder="1" applyAlignment="1">
      <alignment horizontal="left" vertical="top" wrapText="1"/>
    </xf>
    <xf numFmtId="0" fontId="11" fillId="0" borderId="63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64" xfId="0" applyFont="1" applyBorder="1" applyAlignment="1">
      <alignment horizontal="left" vertical="top" wrapText="1"/>
    </xf>
    <xf numFmtId="0" fontId="21" fillId="24" borderId="1" xfId="0" applyFont="1" applyFill="1" applyBorder="1" applyAlignment="1">
      <alignment horizontal="center" vertical="center" wrapText="1"/>
    </xf>
    <xf numFmtId="0" fontId="24" fillId="2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3" fillId="9" borderId="2" xfId="0" applyFont="1" applyFill="1" applyBorder="1" applyAlignment="1" applyProtection="1">
      <alignment horizontal="left" vertical="center" wrapText="1"/>
      <protection locked="0"/>
    </xf>
    <xf numFmtId="0" fontId="13" fillId="9" borderId="7" xfId="0" applyFont="1" applyFill="1" applyBorder="1" applyAlignment="1" applyProtection="1">
      <alignment horizontal="left" vertical="center" wrapText="1"/>
      <protection locked="0"/>
    </xf>
    <xf numFmtId="0" fontId="13" fillId="9" borderId="4" xfId="0" applyFont="1" applyFill="1" applyBorder="1" applyAlignment="1" applyProtection="1">
      <alignment horizontal="left" vertical="center" wrapText="1"/>
      <protection locked="0"/>
    </xf>
    <xf numFmtId="0" fontId="13" fillId="9" borderId="15" xfId="0" applyFont="1" applyFill="1" applyBorder="1" applyAlignment="1" applyProtection="1">
      <alignment horizontal="left" vertical="center" wrapText="1"/>
      <protection locked="0"/>
    </xf>
    <xf numFmtId="0" fontId="24" fillId="10" borderId="2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left" vertical="center"/>
      <protection locked="0"/>
    </xf>
    <xf numFmtId="0" fontId="21" fillId="0" borderId="36" xfId="0" applyFont="1" applyBorder="1" applyAlignment="1">
      <alignment horizontal="left" vertical="center" wrapText="1"/>
    </xf>
    <xf numFmtId="0" fontId="15" fillId="2" borderId="1" xfId="0" applyFont="1" applyFill="1" applyBorder="1" applyAlignment="1" applyProtection="1">
      <alignment horizontal="left" vertical="center"/>
      <protection locked="0"/>
    </xf>
    <xf numFmtId="0" fontId="24" fillId="27" borderId="1" xfId="0" applyFont="1" applyFill="1" applyBorder="1" applyAlignment="1">
      <alignment horizontal="center" vertical="center"/>
    </xf>
    <xf numFmtId="164" fontId="21" fillId="0" borderId="1" xfId="3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30" fillId="25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4" fillId="7" borderId="1" xfId="0" applyFont="1" applyFill="1" applyBorder="1" applyAlignment="1">
      <alignment horizontal="center" vertical="center"/>
    </xf>
    <xf numFmtId="164" fontId="29" fillId="0" borderId="1" xfId="3" applyFont="1" applyFill="1" applyBorder="1" applyAlignment="1" applyProtection="1">
      <alignment horizontal="center" vertical="center"/>
    </xf>
    <xf numFmtId="0" fontId="24" fillId="31" borderId="50" xfId="0" applyFont="1" applyFill="1" applyBorder="1" applyAlignment="1">
      <alignment horizontal="center" vertical="center"/>
    </xf>
    <xf numFmtId="0" fontId="24" fillId="31" borderId="3" xfId="0" applyFont="1" applyFill="1" applyBorder="1" applyAlignment="1">
      <alignment horizontal="center" vertical="center"/>
    </xf>
    <xf numFmtId="0" fontId="24" fillId="31" borderId="51" xfId="0" applyFont="1" applyFill="1" applyBorder="1" applyAlignment="1">
      <alignment horizontal="center" vertical="center"/>
    </xf>
    <xf numFmtId="0" fontId="24" fillId="25" borderId="2" xfId="0" applyFont="1" applyFill="1" applyBorder="1" applyAlignment="1">
      <alignment horizontal="center" vertical="center"/>
    </xf>
    <xf numFmtId="0" fontId="24" fillId="25" borderId="7" xfId="0" applyFont="1" applyFill="1" applyBorder="1" applyAlignment="1">
      <alignment horizontal="center" vertical="center"/>
    </xf>
    <xf numFmtId="0" fontId="24" fillId="25" borderId="4" xfId="0" applyFont="1" applyFill="1" applyBorder="1" applyAlignment="1">
      <alignment horizontal="center" vertical="center"/>
    </xf>
    <xf numFmtId="0" fontId="24" fillId="31" borderId="1" xfId="0" applyFont="1" applyFill="1" applyBorder="1" applyAlignment="1">
      <alignment horizontal="center" vertical="center"/>
    </xf>
    <xf numFmtId="0" fontId="21" fillId="0" borderId="42" xfId="0" applyFont="1" applyBorder="1" applyAlignment="1">
      <alignment horizontal="left" vertical="center" wrapText="1"/>
    </xf>
    <xf numFmtId="0" fontId="21" fillId="0" borderId="43" xfId="0" applyFont="1" applyBorder="1" applyAlignment="1">
      <alignment horizontal="left" vertical="center" wrapText="1"/>
    </xf>
    <xf numFmtId="0" fontId="24" fillId="16" borderId="1" xfId="0" applyFont="1" applyFill="1" applyBorder="1" applyAlignment="1">
      <alignment horizontal="center" vertical="center"/>
    </xf>
    <xf numFmtId="0" fontId="18" fillId="26" borderId="1" xfId="0" applyFont="1" applyFill="1" applyBorder="1" applyAlignment="1">
      <alignment horizontal="center" vertical="center" wrapText="1"/>
    </xf>
    <xf numFmtId="0" fontId="18" fillId="21" borderId="1" xfId="0" applyFont="1" applyFill="1" applyBorder="1" applyAlignment="1">
      <alignment horizontal="center" vertical="center"/>
    </xf>
    <xf numFmtId="2" fontId="24" fillId="0" borderId="30" xfId="0" applyNumberFormat="1" applyFont="1" applyBorder="1" applyAlignment="1">
      <alignment horizontal="center" vertical="center"/>
    </xf>
    <xf numFmtId="2" fontId="24" fillId="0" borderId="31" xfId="0" applyNumberFormat="1" applyFont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left" vertical="center" wrapText="1"/>
    </xf>
    <xf numFmtId="0" fontId="24" fillId="25" borderId="1" xfId="0" applyFont="1" applyFill="1" applyBorder="1" applyAlignment="1">
      <alignment horizontal="center" vertical="center"/>
    </xf>
    <xf numFmtId="0" fontId="24" fillId="31" borderId="1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4" fillId="32" borderId="2" xfId="0" applyFont="1" applyFill="1" applyBorder="1" applyAlignment="1">
      <alignment horizontal="center" vertical="center" wrapText="1"/>
    </xf>
    <xf numFmtId="0" fontId="24" fillId="32" borderId="7" xfId="0" applyFont="1" applyFill="1" applyBorder="1" applyAlignment="1">
      <alignment horizontal="center" vertical="center" wrapText="1"/>
    </xf>
    <xf numFmtId="0" fontId="24" fillId="32" borderId="15" xfId="0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4" fillId="33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1" fillId="25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21" fillId="0" borderId="1" xfId="0" applyFont="1" applyBorder="1" applyAlignment="1" applyProtection="1">
      <alignment horizontal="left" vertical="center"/>
      <protection locked="0"/>
    </xf>
    <xf numFmtId="0" fontId="24" fillId="31" borderId="27" xfId="0" applyFont="1" applyFill="1" applyBorder="1" applyAlignment="1">
      <alignment horizontal="center" vertical="center"/>
    </xf>
    <xf numFmtId="0" fontId="24" fillId="31" borderId="7" xfId="0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9" borderId="1" xfId="0" applyFont="1" applyFill="1" applyBorder="1" applyAlignment="1" applyProtection="1">
      <alignment horizontal="center" vertical="center" wrapText="1"/>
      <protection locked="0"/>
    </xf>
    <xf numFmtId="0" fontId="21" fillId="9" borderId="5" xfId="0" applyFont="1" applyFill="1" applyBorder="1" applyAlignment="1" applyProtection="1">
      <alignment horizontal="center" vertical="center" wrapText="1"/>
      <protection locked="0"/>
    </xf>
    <xf numFmtId="0" fontId="24" fillId="1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8" fillId="9" borderId="1" xfId="3" applyFont="1" applyFill="1" applyBorder="1" applyAlignment="1" applyProtection="1">
      <alignment horizontal="center" vertical="center"/>
      <protection locked="0"/>
    </xf>
    <xf numFmtId="10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6" fillId="21" borderId="9" xfId="0" applyFont="1" applyFill="1" applyBorder="1" applyAlignment="1">
      <alignment horizontal="center" vertical="center"/>
    </xf>
    <xf numFmtId="0" fontId="16" fillId="21" borderId="0" xfId="0" applyFont="1" applyFill="1" applyAlignment="1">
      <alignment horizontal="center" vertical="center"/>
    </xf>
    <xf numFmtId="10" fontId="11" fillId="0" borderId="1" xfId="0" applyNumberFormat="1" applyFont="1" applyBorder="1" applyAlignment="1" applyProtection="1">
      <alignment horizontal="left" vertical="center" wrapText="1"/>
      <protection locked="0"/>
    </xf>
    <xf numFmtId="14" fontId="11" fillId="0" borderId="1" xfId="0" applyNumberFormat="1" applyFont="1" applyBorder="1" applyAlignment="1" applyProtection="1">
      <alignment horizontal="center" vertical="center" wrapText="1"/>
      <protection locked="0"/>
    </xf>
    <xf numFmtId="164" fontId="8" fillId="0" borderId="1" xfId="3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1" fillId="0" borderId="2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left" vertical="center"/>
      <protection locked="0"/>
    </xf>
    <xf numFmtId="0" fontId="11" fillId="22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0" fontId="11" fillId="8" borderId="1" xfId="0" applyFont="1" applyFill="1" applyBorder="1" applyAlignment="1">
      <alignment horizontal="center" vertical="center"/>
    </xf>
    <xf numFmtId="0" fontId="24" fillId="16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 applyProtection="1">
      <alignment horizontal="center" vertical="center" wrapText="1"/>
      <protection locked="0"/>
    </xf>
    <xf numFmtId="14" fontId="11" fillId="9" borderId="1" xfId="0" applyNumberFormat="1" applyFont="1" applyFill="1" applyBorder="1" applyAlignment="1" applyProtection="1">
      <alignment horizontal="center" vertical="center" wrapText="1"/>
      <protection locked="0"/>
    </xf>
    <xf numFmtId="168" fontId="11" fillId="9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13" borderId="1" xfId="3" applyFont="1" applyFill="1" applyBorder="1" applyAlignment="1" applyProtection="1">
      <alignment horizontal="center" vertical="center" wrapText="1"/>
    </xf>
    <xf numFmtId="164" fontId="15" fillId="0" borderId="1" xfId="3" applyFont="1" applyFill="1" applyBorder="1" applyAlignment="1" applyProtection="1">
      <alignment horizontal="center" vertical="center"/>
    </xf>
    <xf numFmtId="164" fontId="24" fillId="24" borderId="1" xfId="3" applyFont="1" applyFill="1" applyBorder="1" applyAlignment="1" applyProtection="1">
      <alignment horizontal="center" vertical="center"/>
    </xf>
    <xf numFmtId="164" fontId="11" fillId="25" borderId="1" xfId="3" applyFont="1" applyFill="1" applyBorder="1" applyAlignment="1" applyProtection="1">
      <alignment horizontal="center" vertical="center"/>
    </xf>
    <xf numFmtId="164" fontId="15" fillId="0" borderId="1" xfId="3" applyFont="1" applyBorder="1" applyAlignment="1" applyProtection="1">
      <alignment horizontal="center" vertical="center"/>
    </xf>
    <xf numFmtId="0" fontId="24" fillId="29" borderId="1" xfId="0" applyFont="1" applyFill="1" applyBorder="1" applyAlignment="1">
      <alignment horizontal="center" vertical="center"/>
    </xf>
    <xf numFmtId="0" fontId="24" fillId="32" borderId="1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24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4" fillId="9" borderId="2" xfId="0" applyFont="1" applyFill="1" applyBorder="1" applyAlignment="1" applyProtection="1">
      <alignment horizontal="left" vertical="center"/>
      <protection locked="0"/>
    </xf>
    <xf numFmtId="0" fontId="24" fillId="9" borderId="7" xfId="0" applyFont="1" applyFill="1" applyBorder="1" applyAlignment="1" applyProtection="1">
      <alignment horizontal="left" vertical="center"/>
      <protection locked="0"/>
    </xf>
    <xf numFmtId="0" fontId="18" fillId="21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5" fillId="13" borderId="2" xfId="0" applyFont="1" applyFill="1" applyBorder="1" applyAlignment="1" applyProtection="1">
      <alignment horizontal="center" vertical="center" wrapText="1"/>
      <protection locked="0"/>
    </xf>
    <xf numFmtId="0" fontId="15" fillId="13" borderId="7" xfId="0" applyFont="1" applyFill="1" applyBorder="1" applyAlignment="1" applyProtection="1">
      <alignment horizontal="center" vertical="center" wrapText="1"/>
      <protection locked="0"/>
    </xf>
    <xf numFmtId="0" fontId="15" fillId="13" borderId="4" xfId="0" applyFont="1" applyFill="1" applyBorder="1" applyAlignment="1" applyProtection="1">
      <alignment horizontal="center" vertical="center" wrapText="1"/>
      <protection locked="0"/>
    </xf>
  </cellXfs>
  <cellStyles count="7">
    <cellStyle name="Euro" xfId="1" xr:uid="{00000000-0005-0000-0000-000000000000}"/>
    <cellStyle name="Hiperlink" xfId="2" builtinId="8"/>
    <cellStyle name="Moeda" xfId="3" builtinId="4"/>
    <cellStyle name="Normal" xfId="0" builtinId="0"/>
    <cellStyle name="Porcentagem" xfId="4" builtinId="5"/>
    <cellStyle name="Porcentagem 2" xfId="5" xr:uid="{00000000-0005-0000-0000-000005000000}"/>
    <cellStyle name="Vírgula" xfId="6" builtinId="3"/>
  </cellStyles>
  <dxfs count="54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7</xdr:row>
      <xdr:rowOff>98425</xdr:rowOff>
    </xdr:from>
    <xdr:to>
      <xdr:col>16</xdr:col>
      <xdr:colOff>371475</xdr:colOff>
      <xdr:row>30</xdr:row>
      <xdr:rowOff>152400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1876425" y="1603375"/>
          <a:ext cx="9210675" cy="3778250"/>
        </a:xfrm>
        <a:prstGeom prst="rect">
          <a:avLst/>
        </a:prstGeom>
        <a:solidFill>
          <a:srgbClr val="FFFFCC"/>
        </a:solidFill>
        <a:ln w="44450" cmpd="dbl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Esta planilha de custos  e formação de preço se destina a demostrar o detalhamento do preço de serviços DEMO na COMPANHIA DE GÁS da BAHIA – BAHIAGÁS, em suas unidades na BAHIA. Foi elaborada pensando na segurança, na eficiência e na  agilidade da tarefa.  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Algumas orientações necessárias: </a:t>
          </a:r>
          <a:endParaRPr lang="pt-BR" sz="1200">
            <a:effectLst/>
          </a:endParaRPr>
        </a:p>
        <a:p>
          <a:pPr rtl="0" eaLnBrk="1" fontAlgn="auto" latinLnBrk="0" hangingPunct="1"/>
          <a:r>
            <a:rPr lang="pt-BR" sz="1200" b="0" i="0" baseline="0">
              <a:effectLst/>
              <a:latin typeface="+mn-lt"/>
              <a:ea typeface="+mn-ea"/>
              <a:cs typeface="+mn-cs"/>
            </a:rPr>
            <a:t>1. Todos os quadros que estão com fundo verde , DEVEM ser preenchidos pelo orçamentista. A planilha automaticamente calculará  os valores dos itens,a partir dos dados lançados, conforme orientações trazidas no formato de comentários, . 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2.Na Planilha  "BASE DE APOIO" - deve ser inserido  as aliquotas dos impostos e taxas e/ou estatísticas necessárias para os encargos sociais e previdenciários, além de preencher o quadro relativo ao contrato - "DADOS GERAIS" da contratação, fundamentais para o preenchimento.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3. Todas as abas desta planilha estão travadas, permitindo apenas a inserção dos dados nas células com fundo verde.  Para destravá-las deve ser inserido a senha "1". Recomenda-se que, caso esta planilha venha a servir para o preeenchimento da proposta pelo licitante, esta seja seguramennte protegida.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4. Conforme as abas forem sendo preenchidas corretamente com os dados obrigatórios, automaticamente na pasta ÍNDICE aparecerá vínculo OK, que garante ao orçamentista que este não  esqueçeu de nenhum detalhe obrigatório.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5. Todos os itens detalhados nas pastas 02 até 10 serão resumidos na aba RESUMO CT, onde deverá ser inserido os custos de despesas operacionais administrativas e a margem de remuenração.</a:t>
          </a:r>
          <a:endParaRPr lang="pt-BR" sz="1200">
            <a:effectLst/>
          </a:endParaRPr>
        </a:p>
        <a:p>
          <a:pPr rtl="0"/>
          <a:r>
            <a:rPr lang="pt-BR" sz="1200" b="0" i="0" baseline="0">
              <a:effectLst/>
              <a:latin typeface="+mn-lt"/>
              <a:ea typeface="+mn-ea"/>
              <a:cs typeface="+mn-cs"/>
            </a:rPr>
            <a:t>6.O itens de custos lançados serão alocados na PPU-PLANILHA DEPREÇOS UNITÁRIOS que será utilizada através das planilhas PPU Analítica e PPU-Alocação, na qual haverá a alocação dos custos em % de incidência para os serviços a serem contratados. É nessas planilhas que iremos apurar o custo final de cada  serviço a contratar conforme o Memorial Descritivo.</a:t>
          </a:r>
          <a:endParaRPr lang="pt-BR" sz="1200">
            <a:effectLst/>
          </a:endParaRPr>
        </a:p>
        <a:p>
          <a:pPr algn="l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 editAs="oneCell">
    <xdr:from>
      <xdr:col>3</xdr:col>
      <xdr:colOff>371475</xdr:colOff>
      <xdr:row>5</xdr:row>
      <xdr:rowOff>152400</xdr:rowOff>
    </xdr:from>
    <xdr:to>
      <xdr:col>3</xdr:col>
      <xdr:colOff>1390650</xdr:colOff>
      <xdr:row>5</xdr:row>
      <xdr:rowOff>790575</xdr:rowOff>
    </xdr:to>
    <xdr:pic>
      <xdr:nvPicPr>
        <xdr:cNvPr id="10417" name="Picture 4" descr="logo_bahiagas_WORD">
          <a:extLst>
            <a:ext uri="{FF2B5EF4-FFF2-40B4-BE49-F238E27FC236}">
              <a16:creationId xmlns:a16="http://schemas.microsoft.com/office/drawing/2014/main" id="{00000000-0008-0000-0200-0000B1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43100" y="152400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13</xdr:row>
      <xdr:rowOff>171450</xdr:rowOff>
    </xdr:from>
    <xdr:to>
      <xdr:col>1</xdr:col>
      <xdr:colOff>676275</xdr:colOff>
      <xdr:row>13</xdr:row>
      <xdr:rowOff>809625</xdr:rowOff>
    </xdr:to>
    <xdr:pic>
      <xdr:nvPicPr>
        <xdr:cNvPr id="3" name="Picture 4" descr="logo_bahiagas_WORD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125" y="361950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85725</xdr:rowOff>
    </xdr:from>
    <xdr:to>
      <xdr:col>1</xdr:col>
      <xdr:colOff>885825</xdr:colOff>
      <xdr:row>2</xdr:row>
      <xdr:rowOff>723900</xdr:rowOff>
    </xdr:to>
    <xdr:pic>
      <xdr:nvPicPr>
        <xdr:cNvPr id="2" name="Picture 4" descr="logo_bahiagas_WORD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447675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4267200</xdr:colOff>
      <xdr:row>251</xdr:row>
      <xdr:rowOff>66676</xdr:rowOff>
    </xdr:from>
    <xdr:to>
      <xdr:col>9</xdr:col>
      <xdr:colOff>5848350</xdr:colOff>
      <xdr:row>262</xdr:row>
      <xdr:rowOff>219075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D32BBCF-AACD-4F8F-9540-966FE50734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" r="91353" b="63884"/>
        <a:stretch/>
      </xdr:blipFill>
      <xdr:spPr>
        <a:xfrm>
          <a:off x="13049250" y="81572101"/>
          <a:ext cx="1581150" cy="3714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13</xdr:row>
      <xdr:rowOff>161925</xdr:rowOff>
    </xdr:from>
    <xdr:to>
      <xdr:col>10</xdr:col>
      <xdr:colOff>638175</xdr:colOff>
      <xdr:row>13</xdr:row>
      <xdr:rowOff>800100</xdr:rowOff>
    </xdr:to>
    <xdr:pic>
      <xdr:nvPicPr>
        <xdr:cNvPr id="2" name="Picture 4" descr="logo_bahiagas_WORD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0" y="352425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219075</xdr:colOff>
      <xdr:row>15</xdr:row>
      <xdr:rowOff>66675</xdr:rowOff>
    </xdr:from>
    <xdr:to>
      <xdr:col>10</xdr:col>
      <xdr:colOff>628650</xdr:colOff>
      <xdr:row>15</xdr:row>
      <xdr:rowOff>704850</xdr:rowOff>
    </xdr:to>
    <xdr:pic>
      <xdr:nvPicPr>
        <xdr:cNvPr id="3" name="Picture 4" descr="logo_bahiagas_WORD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409700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3:H19"/>
  <sheetViews>
    <sheetView workbookViewId="0">
      <selection activeCell="F13" sqref="F13:F31"/>
    </sheetView>
  </sheetViews>
  <sheetFormatPr defaultRowHeight="12.75" x14ac:dyDescent="0.2"/>
  <cols>
    <col min="2" max="18" width="20.7109375" customWidth="1"/>
  </cols>
  <sheetData>
    <row r="3" spans="2:8" x14ac:dyDescent="0.2">
      <c r="B3" s="22" t="s">
        <v>0</v>
      </c>
    </row>
    <row r="4" spans="2:8" x14ac:dyDescent="0.2">
      <c r="B4" s="22" t="s">
        <v>1</v>
      </c>
    </row>
    <row r="11" spans="2:8" x14ac:dyDescent="0.2">
      <c r="B11" s="22" t="e">
        <f>#REF!</f>
        <v>#REF!</v>
      </c>
      <c r="C11" s="22" t="e">
        <f>#REF!</f>
        <v>#REF!</v>
      </c>
      <c r="D11" t="e">
        <f>#REF!</f>
        <v>#REF!</v>
      </c>
      <c r="E11" s="22" t="s">
        <v>2</v>
      </c>
      <c r="F11" s="22" t="s">
        <v>3</v>
      </c>
      <c r="H11" t="s">
        <v>4</v>
      </c>
    </row>
    <row r="13" spans="2:8" x14ac:dyDescent="0.2">
      <c r="B13" t="s">
        <v>5</v>
      </c>
      <c r="D13" s="4">
        <v>0.1</v>
      </c>
      <c r="E13" s="22" t="s">
        <v>6</v>
      </c>
      <c r="H13" t="s">
        <v>7</v>
      </c>
    </row>
    <row r="14" spans="2:8" x14ac:dyDescent="0.2">
      <c r="B14" t="s">
        <v>8</v>
      </c>
      <c r="D14" s="4">
        <v>0.2</v>
      </c>
      <c r="E14" s="22" t="s">
        <v>9</v>
      </c>
      <c r="H14" t="s">
        <v>10</v>
      </c>
    </row>
    <row r="15" spans="2:8" x14ac:dyDescent="0.2">
      <c r="B15" s="22" t="s">
        <v>11</v>
      </c>
      <c r="D15" s="4">
        <v>0.4</v>
      </c>
      <c r="E15" s="22" t="s">
        <v>12</v>
      </c>
      <c r="H15" t="s">
        <v>13</v>
      </c>
    </row>
    <row r="16" spans="2:8" x14ac:dyDescent="0.2">
      <c r="H16" t="s">
        <v>14</v>
      </c>
    </row>
    <row r="17" spans="8:8" x14ac:dyDescent="0.2">
      <c r="H17" t="s">
        <v>15</v>
      </c>
    </row>
    <row r="18" spans="8:8" x14ac:dyDescent="0.2">
      <c r="H18" t="s">
        <v>16</v>
      </c>
    </row>
    <row r="19" spans="8:8" x14ac:dyDescent="0.2">
      <c r="H19" t="s">
        <v>17</v>
      </c>
    </row>
  </sheetData>
  <sortState xmlns:xlrd2="http://schemas.microsoft.com/office/spreadsheetml/2017/richdata2" ref="F13:F31">
    <sortCondition ref="F13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lha1">
    <tabColor theme="1"/>
  </sheetPr>
  <dimension ref="B1:Q33"/>
  <sheetViews>
    <sheetView showGridLines="0" topLeftCell="B21" workbookViewId="0">
      <selection activeCell="O33" sqref="O33:Q33"/>
    </sheetView>
  </sheetViews>
  <sheetFormatPr defaultRowHeight="12.75" x14ac:dyDescent="0.2"/>
  <cols>
    <col min="1" max="1" width="0" hidden="1" customWidth="1"/>
    <col min="2" max="2" width="14.42578125" customWidth="1"/>
    <col min="4" max="4" width="27.42578125" customWidth="1"/>
  </cols>
  <sheetData>
    <row r="1" spans="2:17" hidden="1" x14ac:dyDescent="0.2">
      <c r="P1" s="22" t="s">
        <v>18</v>
      </c>
    </row>
    <row r="2" spans="2:17" hidden="1" x14ac:dyDescent="0.2"/>
    <row r="3" spans="2:17" hidden="1" x14ac:dyDescent="0.2"/>
    <row r="4" spans="2:17" hidden="1" x14ac:dyDescent="0.2"/>
    <row r="5" spans="2:17" hidden="1" x14ac:dyDescent="0.2"/>
    <row r="6" spans="2:17" s="2" customFormat="1" ht="78" customHeight="1" x14ac:dyDescent="0.2">
      <c r="B6" s="3"/>
      <c r="D6" s="233" t="s">
        <v>19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</row>
    <row r="7" spans="2:17" ht="40.5" customHeight="1" x14ac:dyDescent="0.2">
      <c r="D7" s="236" t="s">
        <v>20</v>
      </c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</row>
    <row r="33" spans="4:17" s="1" customFormat="1" ht="13.5" thickBot="1" x14ac:dyDescent="0.25">
      <c r="D33" s="234" t="s">
        <v>21</v>
      </c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5" t="s">
        <v>18</v>
      </c>
      <c r="P33" s="235"/>
      <c r="Q33" s="235"/>
    </row>
  </sheetData>
  <sheetProtection password="CE28" sheet="1" objects="1" scenarios="1"/>
  <mergeCells count="4">
    <mergeCell ref="D6:Q6"/>
    <mergeCell ref="D33:N33"/>
    <mergeCell ref="O33:Q33"/>
    <mergeCell ref="D7:Q7"/>
  </mergeCells>
  <phoneticPr fontId="0" type="noConversion"/>
  <dataValidations count="1">
    <dataValidation type="list" allowBlank="1" showInputMessage="1" showErrorMessage="1" sqref="O33:Q33" xr:uid="{00000000-0002-0000-0100-000000000000}">
      <formula1>$P$1</formula1>
    </dataValidation>
  </dataValidations>
  <pageMargins left="0.75" right="0.75" top="1" bottom="1" header="0.49212598499999999" footer="0.49212598499999999"/>
  <pageSetup paperSize="9" orientation="landscape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U115"/>
  <sheetViews>
    <sheetView showGridLines="0" topLeftCell="A13" workbookViewId="0">
      <selection activeCell="L48" sqref="L48"/>
    </sheetView>
  </sheetViews>
  <sheetFormatPr defaultColWidth="9.140625" defaultRowHeight="12.75" outlineLevelRow="1" x14ac:dyDescent="0.2"/>
  <cols>
    <col min="1" max="1" width="8.7109375" style="31" customWidth="1"/>
    <col min="2" max="2" width="19" style="31" customWidth="1"/>
    <col min="3" max="3" width="21.85546875" style="31" customWidth="1"/>
    <col min="4" max="4" width="11.85546875" style="31" customWidth="1"/>
    <col min="5" max="5" width="12.140625" style="31" customWidth="1"/>
    <col min="6" max="6" width="17.28515625" style="31" customWidth="1"/>
    <col min="7" max="7" width="14.140625" style="31" customWidth="1"/>
    <col min="8" max="8" width="16.28515625" style="31" customWidth="1"/>
    <col min="9" max="16384" width="9.140625" style="31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s="8" customFormat="1" ht="15" customHeight="1" x14ac:dyDescent="0.2">
      <c r="A13" s="3"/>
      <c r="L13" s="9"/>
      <c r="M13" s="9"/>
      <c r="N13" s="19"/>
      <c r="O13" s="19"/>
      <c r="P13" s="19"/>
      <c r="Q13" s="19"/>
      <c r="R13" s="238"/>
      <c r="S13" s="238"/>
      <c r="T13" s="238"/>
      <c r="U13" s="238"/>
    </row>
    <row r="14" spans="1:21" s="8" customFormat="1" ht="78" customHeight="1" x14ac:dyDescent="0.2">
      <c r="A14" s="237" t="s">
        <v>22</v>
      </c>
      <c r="B14" s="237"/>
      <c r="C14" s="237"/>
      <c r="D14" s="237"/>
      <c r="E14" s="237"/>
      <c r="J14" s="237"/>
      <c r="K14" s="237"/>
      <c r="L14" s="237"/>
      <c r="M14" s="26"/>
      <c r="N14" s="19"/>
      <c r="O14" s="19"/>
      <c r="P14" s="19"/>
      <c r="Q14" s="19"/>
      <c r="R14" s="239"/>
      <c r="S14" s="239"/>
      <c r="T14" s="239"/>
      <c r="U14" s="239"/>
    </row>
    <row r="15" spans="1:21" hidden="1" x14ac:dyDescent="0.2"/>
    <row r="16" spans="1:21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3" spans="1:12" x14ac:dyDescent="0.2">
      <c r="A33" s="32" t="s">
        <v>23</v>
      </c>
    </row>
    <row r="34" spans="1:12" ht="25.5" customHeight="1" x14ac:dyDescent="0.2">
      <c r="A34" s="300" t="s">
        <v>24</v>
      </c>
      <c r="B34" s="301"/>
      <c r="C34" s="301"/>
      <c r="D34" s="301"/>
      <c r="E34" s="301"/>
      <c r="F34" s="301"/>
      <c r="G34" s="301"/>
      <c r="H34" s="302"/>
    </row>
    <row r="35" spans="1:12" ht="36.75" customHeight="1" x14ac:dyDescent="0.2">
      <c r="A35" s="33"/>
      <c r="B35" s="314" t="s">
        <v>25</v>
      </c>
      <c r="C35" s="315"/>
      <c r="D35" s="315"/>
      <c r="E35" s="316"/>
      <c r="F35" s="34" t="str">
        <f>BD_Paim!$B$14</f>
        <v>Lucro Presumido</v>
      </c>
      <c r="G35" s="35" t="str">
        <f>BD_Paim!$B$13</f>
        <v>Lucro Real</v>
      </c>
      <c r="H35" s="84" t="str">
        <f>BD_Paim!$B$15</f>
        <v>Simples Nacional</v>
      </c>
    </row>
    <row r="36" spans="1:12" x14ac:dyDescent="0.2">
      <c r="A36" s="37" t="s">
        <v>26</v>
      </c>
      <c r="B36" s="312" t="s">
        <v>27</v>
      </c>
      <c r="C36" s="310"/>
      <c r="D36" s="310"/>
      <c r="E36" s="313"/>
      <c r="F36" s="38">
        <v>8.3299999999999999E-2</v>
      </c>
      <c r="G36" s="38">
        <v>8.3299999999999999E-2</v>
      </c>
      <c r="H36" s="38">
        <v>8.3299999999999999E-2</v>
      </c>
      <c r="J36"/>
      <c r="K36"/>
      <c r="L36"/>
    </row>
    <row r="37" spans="1:12" x14ac:dyDescent="0.2">
      <c r="A37" s="39" t="s">
        <v>28</v>
      </c>
      <c r="B37" s="309" t="s">
        <v>29</v>
      </c>
      <c r="C37" s="310"/>
      <c r="D37" s="310"/>
      <c r="E37" s="311"/>
      <c r="F37" s="40">
        <v>0.1111</v>
      </c>
      <c r="G37" s="40">
        <v>0.1111</v>
      </c>
      <c r="H37" s="40">
        <v>0.1111</v>
      </c>
      <c r="J37"/>
      <c r="K37"/>
      <c r="L37"/>
    </row>
    <row r="38" spans="1:12" ht="12.75" customHeight="1" x14ac:dyDescent="0.2">
      <c r="A38" s="37" t="s">
        <v>30</v>
      </c>
      <c r="B38" s="306" t="s">
        <v>31</v>
      </c>
      <c r="C38" s="307"/>
      <c r="D38" s="307"/>
      <c r="E38" s="308"/>
      <c r="F38" s="41">
        <f>(F36+F37)*F50</f>
        <v>7.1539200000000025E-2</v>
      </c>
      <c r="G38" s="41">
        <f>(G36+G37)*G50</f>
        <v>7.1539200000000025E-2</v>
      </c>
      <c r="H38" s="41">
        <f>(H36+H37)*H50</f>
        <v>6.0264000000000019E-2</v>
      </c>
      <c r="J38"/>
      <c r="K38"/>
      <c r="L38"/>
    </row>
    <row r="39" spans="1:12" x14ac:dyDescent="0.2">
      <c r="A39" s="42"/>
      <c r="B39" s="303" t="s">
        <v>32</v>
      </c>
      <c r="C39" s="304"/>
      <c r="D39" s="304"/>
      <c r="E39" s="305"/>
      <c r="F39" s="43">
        <f>F36+F38+F37</f>
        <v>0.26593920000000004</v>
      </c>
      <c r="G39" s="43">
        <f>G36+G38+G37</f>
        <v>0.26593920000000004</v>
      </c>
      <c r="H39" s="43">
        <f>H36+H38+H37</f>
        <v>0.254664</v>
      </c>
      <c r="J39"/>
      <c r="K39"/>
      <c r="L39"/>
    </row>
    <row r="41" spans="1:12" ht="30" customHeight="1" x14ac:dyDescent="0.2">
      <c r="A41" s="44"/>
      <c r="B41" s="248" t="s">
        <v>33</v>
      </c>
      <c r="C41" s="249"/>
      <c r="D41" s="249"/>
      <c r="E41" s="250"/>
      <c r="F41" s="34" t="str">
        <f>BD_Paim!$B$14</f>
        <v>Lucro Presumido</v>
      </c>
      <c r="G41" s="35" t="str">
        <f>BD_Paim!$B$13</f>
        <v>Lucro Real</v>
      </c>
      <c r="H41" s="84" t="str">
        <f>BD_Paim!$B$15</f>
        <v>Simples Nacional</v>
      </c>
    </row>
    <row r="42" spans="1:12" x14ac:dyDescent="0.2">
      <c r="A42" s="45" t="s">
        <v>26</v>
      </c>
      <c r="B42" s="251" t="s">
        <v>34</v>
      </c>
      <c r="C42" s="252"/>
      <c r="D42" s="252"/>
      <c r="E42" s="253"/>
      <c r="F42" s="46">
        <v>0.2</v>
      </c>
      <c r="G42" s="46">
        <v>0.2</v>
      </c>
      <c r="H42" s="46">
        <v>0.2</v>
      </c>
      <c r="J42"/>
      <c r="K42"/>
      <c r="L42"/>
    </row>
    <row r="43" spans="1:12" x14ac:dyDescent="0.2">
      <c r="A43" s="45" t="s">
        <v>28</v>
      </c>
      <c r="B43" s="251" t="s">
        <v>35</v>
      </c>
      <c r="C43" s="252"/>
      <c r="D43" s="252"/>
      <c r="E43" s="253"/>
      <c r="F43" s="46">
        <v>1.4999999999999999E-2</v>
      </c>
      <c r="G43" s="46">
        <v>1.4999999999999999E-2</v>
      </c>
      <c r="H43" s="46"/>
      <c r="J43"/>
      <c r="K43"/>
      <c r="L43"/>
    </row>
    <row r="44" spans="1:12" x14ac:dyDescent="0.2">
      <c r="A44" s="45" t="s">
        <v>30</v>
      </c>
      <c r="B44" s="251" t="s">
        <v>36</v>
      </c>
      <c r="C44" s="252"/>
      <c r="D44" s="252"/>
      <c r="E44" s="253"/>
      <c r="F44" s="46">
        <v>0.01</v>
      </c>
      <c r="G44" s="46">
        <v>0.01</v>
      </c>
      <c r="H44" s="46"/>
      <c r="J44"/>
      <c r="K44"/>
      <c r="L44"/>
    </row>
    <row r="45" spans="1:12" x14ac:dyDescent="0.2">
      <c r="A45" s="45" t="s">
        <v>37</v>
      </c>
      <c r="B45" s="251" t="s">
        <v>38</v>
      </c>
      <c r="C45" s="252"/>
      <c r="D45" s="252"/>
      <c r="E45" s="253"/>
      <c r="F45" s="46">
        <v>2E-3</v>
      </c>
      <c r="G45" s="46">
        <v>2E-3</v>
      </c>
      <c r="H45" s="46"/>
      <c r="J45"/>
      <c r="K45"/>
      <c r="L45"/>
    </row>
    <row r="46" spans="1:12" ht="12.75" customHeight="1" x14ac:dyDescent="0.2">
      <c r="A46" s="45" t="s">
        <v>39</v>
      </c>
      <c r="B46" s="295" t="s">
        <v>40</v>
      </c>
      <c r="C46" s="296"/>
      <c r="D46" s="296"/>
      <c r="E46" s="297"/>
      <c r="F46" s="46">
        <v>2.5000000000000001E-2</v>
      </c>
      <c r="G46" s="46">
        <v>2.5000000000000001E-2</v>
      </c>
      <c r="H46" s="46"/>
      <c r="J46"/>
      <c r="K46"/>
      <c r="L46"/>
    </row>
    <row r="47" spans="1:12" x14ac:dyDescent="0.2">
      <c r="A47" s="45" t="s">
        <v>41</v>
      </c>
      <c r="B47" s="251" t="s">
        <v>42</v>
      </c>
      <c r="C47" s="252"/>
      <c r="D47" s="252"/>
      <c r="E47" s="253"/>
      <c r="F47" s="46">
        <v>0.08</v>
      </c>
      <c r="G47" s="46">
        <v>0.08</v>
      </c>
      <c r="H47" s="46">
        <v>0.08</v>
      </c>
      <c r="J47"/>
      <c r="K47"/>
      <c r="L47"/>
    </row>
    <row r="48" spans="1:12" ht="56.25" customHeight="1" x14ac:dyDescent="0.2">
      <c r="A48" s="45" t="s">
        <v>43</v>
      </c>
      <c r="B48" s="47" t="s">
        <v>44</v>
      </c>
      <c r="C48" s="48">
        <v>0.03</v>
      </c>
      <c r="D48" s="49" t="s">
        <v>45</v>
      </c>
      <c r="E48" s="50">
        <v>1</v>
      </c>
      <c r="F48" s="46">
        <f>ROUND(C48*E48,2)</f>
        <v>0.03</v>
      </c>
      <c r="G48" s="46">
        <f>ROUND(C48*E48,2)</f>
        <v>0.03</v>
      </c>
      <c r="H48" s="46">
        <f>ROUND(C48*E48,2)</f>
        <v>0.03</v>
      </c>
      <c r="J48"/>
      <c r="K48"/>
      <c r="L48"/>
    </row>
    <row r="49" spans="1:12" x14ac:dyDescent="0.2">
      <c r="A49" s="45" t="s">
        <v>46</v>
      </c>
      <c r="B49" s="251" t="s">
        <v>47</v>
      </c>
      <c r="C49" s="252"/>
      <c r="D49" s="252"/>
      <c r="E49" s="253"/>
      <c r="F49" s="46">
        <v>6.0000000000000001E-3</v>
      </c>
      <c r="G49" s="46">
        <v>6.0000000000000001E-3</v>
      </c>
      <c r="H49" s="46"/>
      <c r="J49"/>
      <c r="K49"/>
      <c r="L49"/>
    </row>
    <row r="50" spans="1:12" x14ac:dyDescent="0.2">
      <c r="A50" s="45"/>
      <c r="B50" s="254" t="s">
        <v>32</v>
      </c>
      <c r="C50" s="255"/>
      <c r="D50" s="255"/>
      <c r="E50" s="256"/>
      <c r="F50" s="51">
        <f>SUM(F42:F49)</f>
        <v>0.3680000000000001</v>
      </c>
      <c r="G50" s="51">
        <f>SUM(G42:G49)</f>
        <v>0.3680000000000001</v>
      </c>
      <c r="H50" s="51">
        <f>SUM(H42:H49)</f>
        <v>0.31000000000000005</v>
      </c>
    </row>
    <row r="52" spans="1:12" ht="30" customHeight="1" x14ac:dyDescent="0.2">
      <c r="A52" s="245" t="s">
        <v>48</v>
      </c>
      <c r="B52" s="246"/>
      <c r="C52" s="246"/>
      <c r="D52" s="246"/>
      <c r="E52" s="246"/>
      <c r="F52" s="246"/>
      <c r="G52" s="246"/>
      <c r="H52" s="247"/>
    </row>
    <row r="53" spans="1:12" x14ac:dyDescent="0.2">
      <c r="A53" s="52">
        <v>3</v>
      </c>
      <c r="B53" s="257" t="s">
        <v>49</v>
      </c>
      <c r="C53" s="258"/>
      <c r="D53" s="258"/>
      <c r="E53" s="259"/>
      <c r="F53" s="34" t="str">
        <f>BD_Paim!$B$14</f>
        <v>Lucro Presumido</v>
      </c>
      <c r="G53" s="35" t="str">
        <f>BD_Paim!$B$13</f>
        <v>Lucro Real</v>
      </c>
      <c r="H53" s="36" t="str">
        <f>BD_Paim!$B$15</f>
        <v>Simples Nacional</v>
      </c>
    </row>
    <row r="54" spans="1:12" ht="17.25" customHeight="1" x14ac:dyDescent="0.2">
      <c r="A54" s="260" t="s">
        <v>26</v>
      </c>
      <c r="B54" s="262" t="s">
        <v>50</v>
      </c>
      <c r="C54" s="263"/>
      <c r="D54" s="53" t="s">
        <v>51</v>
      </c>
      <c r="E54" s="54">
        <v>30</v>
      </c>
      <c r="F54" s="243">
        <f>(($E$54/30)/12)*$E$55</f>
        <v>4.1666666666666666E-3</v>
      </c>
      <c r="G54" s="243">
        <f>(($E$54/30)/12)*$E$55</f>
        <v>4.1666666666666666E-3</v>
      </c>
      <c r="H54" s="243">
        <f>(($E$54/30)/12)*$E$55</f>
        <v>4.1666666666666666E-3</v>
      </c>
      <c r="J54"/>
      <c r="K54"/>
      <c r="L54"/>
    </row>
    <row r="55" spans="1:12" ht="38.25" x14ac:dyDescent="0.2">
      <c r="A55" s="261"/>
      <c r="B55" s="264"/>
      <c r="C55" s="265"/>
      <c r="D55" s="55" t="s">
        <v>52</v>
      </c>
      <c r="E55" s="56">
        <v>0.05</v>
      </c>
      <c r="F55" s="244"/>
      <c r="G55" s="244"/>
      <c r="H55" s="244"/>
      <c r="J55"/>
      <c r="K55"/>
      <c r="L55"/>
    </row>
    <row r="56" spans="1:12" ht="20.25" customHeight="1" x14ac:dyDescent="0.2">
      <c r="A56" s="57" t="s">
        <v>28</v>
      </c>
      <c r="B56" s="240" t="s">
        <v>53</v>
      </c>
      <c r="C56" s="241"/>
      <c r="D56" s="241"/>
      <c r="E56" s="242"/>
      <c r="F56" s="58">
        <f>($F47*F54)</f>
        <v>3.3333333333333332E-4</v>
      </c>
      <c r="G56" s="58">
        <f>($F47*G54)</f>
        <v>3.3333333333333332E-4</v>
      </c>
      <c r="H56" s="58">
        <f>($F47*H54)</f>
        <v>3.3333333333333332E-4</v>
      </c>
      <c r="J56"/>
      <c r="K56"/>
      <c r="L56"/>
    </row>
    <row r="57" spans="1:12" ht="21.75" customHeight="1" x14ac:dyDescent="0.2">
      <c r="A57" s="59" t="s">
        <v>30</v>
      </c>
      <c r="B57" s="266" t="s">
        <v>54</v>
      </c>
      <c r="C57" s="267"/>
      <c r="D57" s="267"/>
      <c r="E57" s="268"/>
      <c r="F57" s="60">
        <f>F56*50%</f>
        <v>1.6666666666666666E-4</v>
      </c>
      <c r="G57" s="60">
        <f>G56*50%</f>
        <v>1.6666666666666666E-4</v>
      </c>
      <c r="H57" s="61">
        <f>H56*50%</f>
        <v>1.6666666666666666E-4</v>
      </c>
      <c r="J57"/>
      <c r="K57"/>
      <c r="L57"/>
    </row>
    <row r="58" spans="1:12" ht="21" customHeight="1" x14ac:dyDescent="0.2">
      <c r="A58" s="269" t="s">
        <v>37</v>
      </c>
      <c r="B58" s="271" t="s">
        <v>55</v>
      </c>
      <c r="C58" s="272"/>
      <c r="D58" s="273"/>
      <c r="E58" s="57" t="s">
        <v>51</v>
      </c>
      <c r="F58" s="274">
        <f>((($E59/30)/12)*$D59)+((7/30)/12)</f>
        <v>1.9833333333333335E-2</v>
      </c>
      <c r="G58" s="284">
        <f>((($E59/30)/12)*$D59)+((7/30)/12)</f>
        <v>1.9833333333333335E-2</v>
      </c>
      <c r="H58" s="278">
        <f>((($E59/30)/12)*$D59)+((7/30)/12)</f>
        <v>1.9833333333333335E-2</v>
      </c>
      <c r="J58"/>
      <c r="K58"/>
      <c r="L58"/>
    </row>
    <row r="59" spans="1:12" ht="24.75" customHeight="1" x14ac:dyDescent="0.2">
      <c r="A59" s="270"/>
      <c r="B59" s="280" t="s">
        <v>52</v>
      </c>
      <c r="C59" s="277"/>
      <c r="D59" s="48">
        <v>0.02</v>
      </c>
      <c r="E59" s="54">
        <v>7</v>
      </c>
      <c r="F59" s="244"/>
      <c r="G59" s="285"/>
      <c r="H59" s="279"/>
      <c r="J59"/>
      <c r="K59"/>
      <c r="L59"/>
    </row>
    <row r="60" spans="1:12" ht="21" customHeight="1" x14ac:dyDescent="0.2">
      <c r="A60" s="62" t="s">
        <v>39</v>
      </c>
      <c r="B60" s="251" t="s">
        <v>56</v>
      </c>
      <c r="C60" s="252"/>
      <c r="D60" s="252"/>
      <c r="E60" s="253"/>
      <c r="F60" s="58">
        <f>F58*F50</f>
        <v>7.2986666666666694E-3</v>
      </c>
      <c r="G60" s="63">
        <f>G58*G50</f>
        <v>7.2986666666666694E-3</v>
      </c>
      <c r="H60" s="64">
        <f>H58*H50</f>
        <v>6.1483333333333346E-3</v>
      </c>
      <c r="J60"/>
      <c r="K60"/>
      <c r="L60"/>
    </row>
    <row r="61" spans="1:12" ht="19.5" customHeight="1" x14ac:dyDescent="0.2">
      <c r="A61" s="57" t="s">
        <v>41</v>
      </c>
      <c r="B61" s="251" t="s">
        <v>57</v>
      </c>
      <c r="C61" s="252"/>
      <c r="D61" s="252"/>
      <c r="E61" s="253"/>
      <c r="F61" s="65">
        <v>0.05</v>
      </c>
      <c r="G61" s="46">
        <v>0.05</v>
      </c>
      <c r="H61" s="46">
        <v>0.05</v>
      </c>
      <c r="J61"/>
      <c r="K61"/>
      <c r="L61"/>
    </row>
    <row r="62" spans="1:12" ht="23.25" customHeight="1" x14ac:dyDescent="0.2">
      <c r="A62" s="66"/>
      <c r="B62" s="281" t="s">
        <v>32</v>
      </c>
      <c r="C62" s="282"/>
      <c r="D62" s="282"/>
      <c r="E62" s="283"/>
      <c r="F62" s="67">
        <f>SUM(F54:F61)</f>
        <v>8.1798666666666672E-2</v>
      </c>
      <c r="G62" s="67">
        <f>SUM(G54:G61)</f>
        <v>8.1798666666666672E-2</v>
      </c>
      <c r="H62" s="67">
        <f>SUM(H54:H61)</f>
        <v>8.0648333333333336E-2</v>
      </c>
    </row>
    <row r="64" spans="1:12" ht="24" customHeight="1" x14ac:dyDescent="0.2">
      <c r="A64" s="287" t="s">
        <v>58</v>
      </c>
      <c r="B64" s="288"/>
      <c r="C64" s="288"/>
      <c r="D64" s="288"/>
      <c r="E64" s="288"/>
      <c r="F64" s="288"/>
      <c r="G64" s="288"/>
      <c r="H64" s="289"/>
    </row>
    <row r="65" spans="1:13" x14ac:dyDescent="0.2">
      <c r="A65" s="68" t="s">
        <v>59</v>
      </c>
      <c r="B65" s="69" t="s">
        <v>60</v>
      </c>
      <c r="C65" s="69"/>
      <c r="D65" s="69"/>
      <c r="E65" s="69"/>
      <c r="F65" s="34" t="str">
        <f>BD_Paim!$B$14</f>
        <v>Lucro Presumido</v>
      </c>
      <c r="G65" s="35" t="str">
        <f>BD_Paim!$B$13</f>
        <v>Lucro Real</v>
      </c>
      <c r="H65" s="36" t="str">
        <f>BD_Paim!$B$15</f>
        <v>Simples Nacional</v>
      </c>
    </row>
    <row r="66" spans="1:13" ht="21.75" customHeight="1" x14ac:dyDescent="0.2">
      <c r="A66" s="62" t="s">
        <v>26</v>
      </c>
      <c r="B66" s="286" t="s">
        <v>61</v>
      </c>
      <c r="C66" s="272"/>
      <c r="D66" s="272"/>
      <c r="E66" s="273"/>
      <c r="F66" s="85">
        <v>1.6899999999999998E-2</v>
      </c>
      <c r="G66" s="85">
        <v>1.6899999999999998E-2</v>
      </c>
      <c r="H66" s="85">
        <v>1.6899999999999998E-2</v>
      </c>
      <c r="K66"/>
      <c r="L66"/>
      <c r="M66"/>
    </row>
    <row r="67" spans="1:13" ht="22.5" customHeight="1" x14ac:dyDescent="0.2">
      <c r="A67" s="290" t="s">
        <v>28</v>
      </c>
      <c r="B67" s="96" t="s">
        <v>62</v>
      </c>
      <c r="C67" s="96"/>
      <c r="D67" s="96"/>
      <c r="E67" s="96">
        <v>1.4999999999999999E-2</v>
      </c>
      <c r="F67" s="274">
        <f>$E68/30/12</f>
        <v>1.3888888888888888E-2</v>
      </c>
      <c r="G67" s="274">
        <f>$E68/30/12</f>
        <v>1.3888888888888888E-2</v>
      </c>
      <c r="H67" s="274">
        <f>$E68/30/12</f>
        <v>1.3888888888888888E-2</v>
      </c>
      <c r="K67"/>
      <c r="L67"/>
      <c r="M67"/>
    </row>
    <row r="68" spans="1:13" ht="21" customHeight="1" x14ac:dyDescent="0.2">
      <c r="A68" s="291"/>
      <c r="B68" s="275" t="s">
        <v>63</v>
      </c>
      <c r="C68" s="276"/>
      <c r="D68" s="277"/>
      <c r="E68" s="54">
        <v>5</v>
      </c>
      <c r="F68" s="244"/>
      <c r="G68" s="244"/>
      <c r="H68" s="244"/>
      <c r="K68"/>
      <c r="L68"/>
      <c r="M68"/>
    </row>
    <row r="69" spans="1:13" ht="34.5" customHeight="1" x14ac:dyDescent="0.2">
      <c r="A69" s="260" t="s">
        <v>30</v>
      </c>
      <c r="B69" s="275" t="s">
        <v>64</v>
      </c>
      <c r="C69" s="276"/>
      <c r="D69" s="277"/>
      <c r="E69" s="54">
        <v>5</v>
      </c>
      <c r="F69" s="274">
        <f>(($E69/30)/12)*$E70</f>
        <v>2.0833333333333332E-4</v>
      </c>
      <c r="G69" s="274">
        <f>(($E69/30)/12)*$E70</f>
        <v>2.0833333333333332E-4</v>
      </c>
      <c r="H69" s="274">
        <f>(($E69/30)/12)*$E70</f>
        <v>2.0833333333333332E-4</v>
      </c>
      <c r="K69"/>
      <c r="L69"/>
      <c r="M69"/>
    </row>
    <row r="70" spans="1:13" ht="22.5" customHeight="1" x14ac:dyDescent="0.2">
      <c r="A70" s="261"/>
      <c r="B70" s="275" t="s">
        <v>52</v>
      </c>
      <c r="C70" s="276"/>
      <c r="D70" s="277"/>
      <c r="E70" s="48">
        <v>1.4999999999999999E-2</v>
      </c>
      <c r="F70" s="244"/>
      <c r="G70" s="244"/>
      <c r="H70" s="244"/>
      <c r="K70"/>
      <c r="L70"/>
      <c r="M70"/>
    </row>
    <row r="71" spans="1:13" ht="17.25" customHeight="1" x14ac:dyDescent="0.2">
      <c r="A71" s="290" t="s">
        <v>37</v>
      </c>
      <c r="B71" s="251" t="s">
        <v>65</v>
      </c>
      <c r="C71" s="252"/>
      <c r="D71" s="252"/>
      <c r="E71" s="253"/>
      <c r="F71" s="274">
        <f>$E72/30/12</f>
        <v>8.2222222222222228E-3</v>
      </c>
      <c r="G71" s="274">
        <f>$E72/30/12</f>
        <v>8.2222222222222228E-3</v>
      </c>
      <c r="H71" s="274">
        <f>$E72/30/12</f>
        <v>8.2222222222222228E-3</v>
      </c>
      <c r="K71"/>
      <c r="L71"/>
      <c r="M71"/>
    </row>
    <row r="72" spans="1:13" ht="21" customHeight="1" x14ac:dyDescent="0.2">
      <c r="A72" s="291"/>
      <c r="B72" s="275" t="s">
        <v>63</v>
      </c>
      <c r="C72" s="276"/>
      <c r="D72" s="277"/>
      <c r="E72" s="54">
        <v>2.96</v>
      </c>
      <c r="F72" s="244"/>
      <c r="G72" s="244"/>
      <c r="H72" s="244"/>
      <c r="K72"/>
      <c r="L72"/>
      <c r="M72"/>
    </row>
    <row r="73" spans="1:13" ht="24" customHeight="1" x14ac:dyDescent="0.2">
      <c r="A73" s="290" t="s">
        <v>39</v>
      </c>
      <c r="B73" s="70" t="s">
        <v>66</v>
      </c>
      <c r="C73" s="71"/>
      <c r="F73" s="274">
        <f>(($E74/30)/12)*$C74</f>
        <v>3.2499999999999999E-4</v>
      </c>
      <c r="G73" s="274">
        <f>(($E74/30)/12)*$C74</f>
        <v>3.2499999999999999E-4</v>
      </c>
      <c r="H73" s="274">
        <f>(($E74/30)/12)*$C74</f>
        <v>3.2499999999999999E-4</v>
      </c>
      <c r="K73"/>
      <c r="L73"/>
      <c r="M73"/>
    </row>
    <row r="74" spans="1:13" ht="34.5" customHeight="1" x14ac:dyDescent="0.2">
      <c r="A74" s="291"/>
      <c r="B74" s="70" t="s">
        <v>52</v>
      </c>
      <c r="C74" s="48">
        <v>7.7999999999999996E-3</v>
      </c>
      <c r="D74" s="72" t="s">
        <v>67</v>
      </c>
      <c r="E74" s="54">
        <v>15</v>
      </c>
      <c r="F74" s="244"/>
      <c r="G74" s="244"/>
      <c r="H74" s="244"/>
      <c r="K74"/>
      <c r="L74"/>
      <c r="M74"/>
    </row>
    <row r="75" spans="1:13" ht="22.5" customHeight="1" x14ac:dyDescent="0.2">
      <c r="A75" s="57" t="s">
        <v>41</v>
      </c>
      <c r="B75" s="295" t="s">
        <v>68</v>
      </c>
      <c r="C75" s="296"/>
      <c r="D75" s="296"/>
      <c r="E75" s="297"/>
      <c r="F75" s="73">
        <v>6.9999999999999999E-4</v>
      </c>
      <c r="G75" s="74">
        <v>6.9999999999999999E-4</v>
      </c>
      <c r="H75" s="74">
        <v>6.9999999999999999E-4</v>
      </c>
      <c r="I75" s="75"/>
      <c r="J75" s="75"/>
      <c r="K75"/>
      <c r="L75"/>
      <c r="M75"/>
    </row>
    <row r="76" spans="1:13" ht="30" customHeight="1" x14ac:dyDescent="0.2">
      <c r="A76" s="57" t="s">
        <v>43</v>
      </c>
      <c r="B76" s="292" t="s">
        <v>69</v>
      </c>
      <c r="C76" s="293"/>
      <c r="D76" s="293"/>
      <c r="E76" s="294"/>
      <c r="F76" s="76">
        <f>(F66+F67+F69+F71+F73+F75)*F50</f>
        <v>1.480995555555556E-2</v>
      </c>
      <c r="G76" s="76">
        <f>(G66+G67+G69+G71+G73+G75)*G50</f>
        <v>1.480995555555556E-2</v>
      </c>
      <c r="H76" s="76">
        <f>(H66+H67+H69+H71+H73+H75)*H50</f>
        <v>1.247577777777778E-2</v>
      </c>
      <c r="K76"/>
      <c r="L76"/>
      <c r="M76"/>
    </row>
    <row r="77" spans="1:13" x14ac:dyDescent="0.2">
      <c r="K77"/>
      <c r="L77"/>
      <c r="M77"/>
    </row>
    <row r="79" spans="1:13" x14ac:dyDescent="0.2">
      <c r="B79" s="87" t="s">
        <v>70</v>
      </c>
      <c r="C79" s="77"/>
      <c r="D79" s="77"/>
      <c r="E79" s="78"/>
      <c r="F79" s="34" t="str">
        <f>BD_Paim!$B$14</f>
        <v>Lucro Presumido</v>
      </c>
      <c r="G79" s="35" t="str">
        <f>BD_Paim!$B$13</f>
        <v>Lucro Real</v>
      </c>
      <c r="H79" s="36" t="str">
        <f>BD_Paim!$B$15</f>
        <v>Simples Nacional</v>
      </c>
    </row>
    <row r="80" spans="1:13" ht="19.5" customHeight="1" x14ac:dyDescent="0.2">
      <c r="B80" s="79" t="s">
        <v>71</v>
      </c>
      <c r="C80" s="80"/>
      <c r="D80" s="80"/>
      <c r="E80" s="81"/>
      <c r="F80" s="76">
        <v>0.03</v>
      </c>
      <c r="G80" s="82">
        <v>7.5999999999999998E-2</v>
      </c>
      <c r="H80" s="82">
        <v>6.7799999999999999E-2</v>
      </c>
    </row>
    <row r="81" spans="2:8" ht="17.25" customHeight="1" x14ac:dyDescent="0.2">
      <c r="B81" s="79" t="s">
        <v>72</v>
      </c>
      <c r="C81" s="80"/>
      <c r="D81" s="80"/>
      <c r="E81" s="81"/>
      <c r="F81" s="76">
        <v>6.4999999999999997E-3</v>
      </c>
      <c r="G81" s="82">
        <v>1.6500000000000001E-2</v>
      </c>
      <c r="H81" s="82">
        <v>1.46E-2</v>
      </c>
    </row>
    <row r="82" spans="2:8" ht="21" customHeight="1" x14ac:dyDescent="0.2">
      <c r="B82" s="79" t="s">
        <v>73</v>
      </c>
      <c r="C82" s="80"/>
      <c r="D82" s="80"/>
      <c r="E82" s="81"/>
      <c r="F82" s="82">
        <v>0.05</v>
      </c>
      <c r="G82" s="82">
        <v>0.05</v>
      </c>
      <c r="H82" s="82">
        <v>0.05</v>
      </c>
    </row>
    <row r="83" spans="2:8" ht="20.25" customHeight="1" x14ac:dyDescent="0.2">
      <c r="B83" s="79" t="s">
        <v>74</v>
      </c>
      <c r="C83" s="80"/>
      <c r="D83" s="80"/>
      <c r="E83" s="80"/>
      <c r="F83" s="83">
        <f>SUM(F80:F82)</f>
        <v>8.6499999999999994E-2</v>
      </c>
      <c r="G83" s="83">
        <f>SUM(G80:G82)</f>
        <v>0.14250000000000002</v>
      </c>
      <c r="H83" s="83">
        <f>SUM(H80:H82)</f>
        <v>0.13240000000000002</v>
      </c>
    </row>
    <row r="90" spans="2:8" x14ac:dyDescent="0.2">
      <c r="B90" s="226" t="s">
        <v>75</v>
      </c>
    </row>
    <row r="91" spans="2:8" hidden="1" outlineLevel="1" x14ac:dyDescent="0.2">
      <c r="B91" s="298" t="s">
        <v>76</v>
      </c>
      <c r="C91" s="299"/>
    </row>
    <row r="92" spans="2:8" hidden="1" outlineLevel="1" x14ac:dyDescent="0.2">
      <c r="B92" s="227" t="s">
        <v>77</v>
      </c>
      <c r="C92" s="228"/>
    </row>
    <row r="93" spans="2:8" hidden="1" outlineLevel="1" x14ac:dyDescent="0.2"/>
    <row r="94" spans="2:8" hidden="1" outlineLevel="1" x14ac:dyDescent="0.2">
      <c r="B94" s="229" t="s">
        <v>78</v>
      </c>
      <c r="C94" s="229" t="s">
        <v>79</v>
      </c>
    </row>
    <row r="95" spans="2:8" hidden="1" outlineLevel="1" x14ac:dyDescent="0.2">
      <c r="B95" s="230">
        <v>1</v>
      </c>
      <c r="C95" s="232" t="s">
        <v>80</v>
      </c>
    </row>
    <row r="96" spans="2:8" hidden="1" outlineLevel="1" x14ac:dyDescent="0.2">
      <c r="B96" s="230">
        <v>2</v>
      </c>
      <c r="C96" s="232" t="s">
        <v>81</v>
      </c>
    </row>
    <row r="97" spans="2:3" hidden="1" outlineLevel="1" x14ac:dyDescent="0.2">
      <c r="B97" s="230">
        <v>3</v>
      </c>
      <c r="C97" s="232" t="s">
        <v>13</v>
      </c>
    </row>
    <row r="98" spans="2:3" hidden="1" outlineLevel="1" x14ac:dyDescent="0.2">
      <c r="B98" s="230">
        <v>4</v>
      </c>
      <c r="C98" s="232" t="s">
        <v>82</v>
      </c>
    </row>
    <row r="99" spans="2:3" hidden="1" outlineLevel="1" x14ac:dyDescent="0.2">
      <c r="B99" s="230">
        <v>5</v>
      </c>
      <c r="C99" s="232" t="s">
        <v>83</v>
      </c>
    </row>
    <row r="100" spans="2:3" hidden="1" outlineLevel="1" x14ac:dyDescent="0.2">
      <c r="B100" s="230">
        <v>6</v>
      </c>
      <c r="C100" s="232" t="s">
        <v>84</v>
      </c>
    </row>
    <row r="101" spans="2:3" hidden="1" outlineLevel="1" x14ac:dyDescent="0.2">
      <c r="B101" s="230">
        <v>7</v>
      </c>
      <c r="C101" s="232" t="s">
        <v>85</v>
      </c>
    </row>
    <row r="102" spans="2:3" hidden="1" outlineLevel="1" x14ac:dyDescent="0.2">
      <c r="B102" s="230">
        <v>8</v>
      </c>
      <c r="C102" s="232" t="s">
        <v>86</v>
      </c>
    </row>
    <row r="103" spans="2:3" hidden="1" outlineLevel="1" x14ac:dyDescent="0.2">
      <c r="B103" s="230">
        <v>9</v>
      </c>
      <c r="C103" s="232" t="s">
        <v>87</v>
      </c>
    </row>
    <row r="104" spans="2:3" hidden="1" outlineLevel="1" x14ac:dyDescent="0.2">
      <c r="B104" s="230">
        <v>10</v>
      </c>
      <c r="C104" s="232" t="s">
        <v>88</v>
      </c>
    </row>
    <row r="105" spans="2:3" hidden="1" outlineLevel="1" x14ac:dyDescent="0.2">
      <c r="B105" s="230">
        <v>11</v>
      </c>
      <c r="C105" s="232" t="s">
        <v>89</v>
      </c>
    </row>
    <row r="106" spans="2:3" hidden="1" outlineLevel="1" x14ac:dyDescent="0.2">
      <c r="B106" s="230">
        <v>12</v>
      </c>
      <c r="C106" s="232" t="s">
        <v>16</v>
      </c>
    </row>
    <row r="107" spans="2:3" hidden="1" outlineLevel="1" x14ac:dyDescent="0.2">
      <c r="B107" s="230">
        <v>13</v>
      </c>
      <c r="C107" s="232" t="s">
        <v>90</v>
      </c>
    </row>
    <row r="108" spans="2:3" hidden="1" outlineLevel="1" x14ac:dyDescent="0.2">
      <c r="B108" s="230">
        <v>14</v>
      </c>
      <c r="C108" s="232" t="s">
        <v>91</v>
      </c>
    </row>
    <row r="109" spans="2:3" hidden="1" outlineLevel="1" x14ac:dyDescent="0.2">
      <c r="B109" s="230">
        <v>15</v>
      </c>
      <c r="C109" s="232" t="s">
        <v>92</v>
      </c>
    </row>
    <row r="110" spans="2:3" hidden="1" outlineLevel="1" x14ac:dyDescent="0.2">
      <c r="B110" s="230">
        <v>16</v>
      </c>
      <c r="C110" s="232" t="s">
        <v>93</v>
      </c>
    </row>
    <row r="111" spans="2:3" hidden="1" outlineLevel="1" x14ac:dyDescent="0.2">
      <c r="B111" s="230">
        <v>17</v>
      </c>
      <c r="C111" s="232" t="s">
        <v>94</v>
      </c>
    </row>
    <row r="112" spans="2:3" hidden="1" outlineLevel="1" x14ac:dyDescent="0.2">
      <c r="B112" s="230">
        <v>18</v>
      </c>
      <c r="C112" s="232" t="s">
        <v>95</v>
      </c>
    </row>
    <row r="113" spans="2:3" hidden="1" outlineLevel="1" x14ac:dyDescent="0.2">
      <c r="B113" s="230">
        <v>19</v>
      </c>
      <c r="C113" s="232" t="s">
        <v>96</v>
      </c>
    </row>
    <row r="114" spans="2:3" hidden="1" outlineLevel="1" x14ac:dyDescent="0.2">
      <c r="B114" s="230">
        <v>20</v>
      </c>
      <c r="C114" s="231" t="s">
        <v>97</v>
      </c>
    </row>
    <row r="115" spans="2:3" collapsed="1" x14ac:dyDescent="0.2">
      <c r="B115" s="31" t="s">
        <v>98</v>
      </c>
    </row>
  </sheetData>
  <mergeCells count="63">
    <mergeCell ref="H71:H72"/>
    <mergeCell ref="H69:H70"/>
    <mergeCell ref="B70:D70"/>
    <mergeCell ref="B91:C91"/>
    <mergeCell ref="A34:H34"/>
    <mergeCell ref="B39:E39"/>
    <mergeCell ref="B38:E38"/>
    <mergeCell ref="B37:E37"/>
    <mergeCell ref="B36:E36"/>
    <mergeCell ref="B35:E35"/>
    <mergeCell ref="B42:E42"/>
    <mergeCell ref="B43:E43"/>
    <mergeCell ref="B44:E44"/>
    <mergeCell ref="B45:E45"/>
    <mergeCell ref="B46:E46"/>
    <mergeCell ref="H73:H74"/>
    <mergeCell ref="G67:G68"/>
    <mergeCell ref="B76:E76"/>
    <mergeCell ref="A71:A72"/>
    <mergeCell ref="B71:E71"/>
    <mergeCell ref="F71:F72"/>
    <mergeCell ref="G71:G72"/>
    <mergeCell ref="B72:D72"/>
    <mergeCell ref="A73:A74"/>
    <mergeCell ref="F73:F74"/>
    <mergeCell ref="G73:G74"/>
    <mergeCell ref="F69:F70"/>
    <mergeCell ref="G69:G70"/>
    <mergeCell ref="B75:E75"/>
    <mergeCell ref="A69:A70"/>
    <mergeCell ref="B69:D69"/>
    <mergeCell ref="B57:E57"/>
    <mergeCell ref="A58:A59"/>
    <mergeCell ref="B58:D58"/>
    <mergeCell ref="F58:F59"/>
    <mergeCell ref="H67:H68"/>
    <mergeCell ref="B68:D68"/>
    <mergeCell ref="H58:H59"/>
    <mergeCell ref="B59:C59"/>
    <mergeCell ref="B60:E60"/>
    <mergeCell ref="B61:E61"/>
    <mergeCell ref="B62:E62"/>
    <mergeCell ref="G58:G59"/>
    <mergeCell ref="B66:E66"/>
    <mergeCell ref="A64:H64"/>
    <mergeCell ref="A67:A68"/>
    <mergeCell ref="F67:F68"/>
    <mergeCell ref="A14:E14"/>
    <mergeCell ref="R13:U13"/>
    <mergeCell ref="J14:L14"/>
    <mergeCell ref="R14:U14"/>
    <mergeCell ref="B56:E56"/>
    <mergeCell ref="H54:H55"/>
    <mergeCell ref="G54:G55"/>
    <mergeCell ref="F54:F55"/>
    <mergeCell ref="A52:H52"/>
    <mergeCell ref="B41:E41"/>
    <mergeCell ref="B47:E47"/>
    <mergeCell ref="B49:E49"/>
    <mergeCell ref="B50:E50"/>
    <mergeCell ref="B53:E53"/>
    <mergeCell ref="A54:A55"/>
    <mergeCell ref="B54:C55"/>
  </mergeCells>
  <conditionalFormatting sqref="C95:C114">
    <cfRule type="cellIs" dxfId="53" priority="1" operator="equal">
      <formula>"DISPONÍVEL"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  <pageSetUpPr fitToPage="1"/>
  </sheetPr>
  <dimension ref="A1:T264"/>
  <sheetViews>
    <sheetView showGridLines="0" tabSelected="1" zoomScaleNormal="100" workbookViewId="0">
      <selection activeCell="F175" sqref="F175"/>
    </sheetView>
  </sheetViews>
  <sheetFormatPr defaultColWidth="9.140625" defaultRowHeight="12.75" outlineLevelRow="1" x14ac:dyDescent="0.2"/>
  <cols>
    <col min="1" max="1" width="6.42578125" style="8" customWidth="1"/>
    <col min="2" max="2" width="17.7109375" style="8" customWidth="1"/>
    <col min="3" max="3" width="16.7109375" style="8" customWidth="1"/>
    <col min="4" max="4" width="13.7109375" style="8" customWidth="1"/>
    <col min="5" max="5" width="9.5703125" style="8" customWidth="1"/>
    <col min="6" max="6" width="15.42578125" style="8" customWidth="1"/>
    <col min="7" max="7" width="15.85546875" style="8" customWidth="1"/>
    <col min="8" max="8" width="15.42578125" style="8" customWidth="1"/>
    <col min="9" max="9" width="20.85546875" style="17" customWidth="1"/>
    <col min="10" max="10" width="94.7109375" style="8" customWidth="1"/>
    <col min="11" max="12" width="11.140625" style="8" hidden="1" customWidth="1"/>
    <col min="13" max="13" width="11.140625" style="8" customWidth="1"/>
    <col min="14" max="15" width="0" style="8" hidden="1" customWidth="1"/>
    <col min="16" max="16384" width="9.140625" style="8"/>
  </cols>
  <sheetData>
    <row r="1" spans="1:13" ht="36" customHeight="1" x14ac:dyDescent="0.2">
      <c r="A1" s="3"/>
      <c r="I1" s="151" t="s">
        <v>99</v>
      </c>
    </row>
    <row r="2" spans="1:13" ht="26.1" customHeight="1" thickBot="1" x14ac:dyDescent="0.25">
      <c r="A2" s="424" t="s">
        <v>100</v>
      </c>
      <c r="B2" s="425"/>
      <c r="C2" s="425"/>
      <c r="D2" s="425"/>
      <c r="E2" s="425"/>
      <c r="F2" s="425"/>
      <c r="G2" s="425"/>
      <c r="H2" s="425"/>
      <c r="I2" s="152" t="s">
        <v>101</v>
      </c>
    </row>
    <row r="3" spans="1:13" ht="58.5" customHeight="1" x14ac:dyDescent="0.2">
      <c r="A3" s="434"/>
      <c r="B3" s="435"/>
      <c r="C3" s="426" t="s">
        <v>102</v>
      </c>
      <c r="D3" s="426"/>
      <c r="E3" s="426"/>
      <c r="F3" s="426"/>
      <c r="G3" s="426"/>
      <c r="H3" s="426"/>
      <c r="I3" s="152" t="s">
        <v>101</v>
      </c>
      <c r="J3" s="153" t="s">
        <v>103</v>
      </c>
    </row>
    <row r="4" spans="1:13" ht="36.75" customHeight="1" x14ac:dyDescent="0.2">
      <c r="A4" s="436" t="s">
        <v>104</v>
      </c>
      <c r="B4" s="437"/>
      <c r="C4" s="437"/>
      <c r="D4" s="437"/>
      <c r="E4" s="438"/>
      <c r="F4" s="423" t="s">
        <v>105</v>
      </c>
      <c r="G4" s="423"/>
      <c r="H4" s="423"/>
      <c r="I4" s="152" t="s">
        <v>101</v>
      </c>
      <c r="J4" s="321" t="s">
        <v>106</v>
      </c>
    </row>
    <row r="5" spans="1:13" ht="36.75" customHeight="1" x14ac:dyDescent="0.2">
      <c r="A5" s="429" t="s">
        <v>107</v>
      </c>
      <c r="B5" s="430"/>
      <c r="C5" s="422" t="s">
        <v>108</v>
      </c>
      <c r="D5" s="422"/>
      <c r="E5" s="422"/>
      <c r="F5" s="422"/>
      <c r="G5" s="422"/>
      <c r="H5" s="422"/>
      <c r="I5" s="152" t="s">
        <v>101</v>
      </c>
      <c r="J5" s="321"/>
      <c r="K5" s="154"/>
      <c r="L5" s="154"/>
      <c r="M5" s="154"/>
    </row>
    <row r="6" spans="1:13" ht="36.75" customHeight="1" x14ac:dyDescent="0.2">
      <c r="A6" s="431" t="s">
        <v>109</v>
      </c>
      <c r="B6" s="432"/>
      <c r="C6" s="432"/>
      <c r="D6" s="433"/>
      <c r="E6" s="427" t="s">
        <v>110</v>
      </c>
      <c r="F6" s="427"/>
      <c r="G6" s="427"/>
      <c r="H6" s="427"/>
      <c r="I6" s="152" t="s">
        <v>101</v>
      </c>
      <c r="J6" s="321"/>
      <c r="K6" s="154"/>
      <c r="L6" s="154"/>
      <c r="M6" s="154"/>
    </row>
    <row r="7" spans="1:13" ht="28.5" customHeight="1" x14ac:dyDescent="0.2">
      <c r="A7" s="417" t="s">
        <v>111</v>
      </c>
      <c r="B7" s="418"/>
      <c r="C7" s="418"/>
      <c r="D7" s="418"/>
      <c r="E7" s="421" t="s">
        <v>11</v>
      </c>
      <c r="F7" s="421"/>
      <c r="G7" s="421"/>
      <c r="H7" s="421"/>
      <c r="I7" s="152" t="s">
        <v>101</v>
      </c>
      <c r="J7" s="321"/>
      <c r="K7" s="154"/>
      <c r="L7" s="154"/>
      <c r="M7" s="154"/>
    </row>
    <row r="8" spans="1:13" ht="48" customHeight="1" thickBot="1" x14ac:dyDescent="0.25">
      <c r="A8" s="419" t="s">
        <v>112</v>
      </c>
      <c r="B8" s="420"/>
      <c r="C8" s="420"/>
      <c r="D8" s="420"/>
      <c r="E8" s="428"/>
      <c r="F8" s="428"/>
      <c r="G8" s="428"/>
      <c r="H8" s="428"/>
      <c r="I8" s="152" t="s">
        <v>101</v>
      </c>
      <c r="J8" s="322"/>
    </row>
    <row r="9" spans="1:13" ht="26.1" customHeight="1" x14ac:dyDescent="0.2">
      <c r="I9" s="152" t="s">
        <v>101</v>
      </c>
    </row>
    <row r="10" spans="1:13" ht="26.1" customHeight="1" x14ac:dyDescent="0.2">
      <c r="A10" s="439" t="s">
        <v>113</v>
      </c>
      <c r="B10" s="439"/>
      <c r="C10" s="439"/>
      <c r="D10" s="439"/>
      <c r="E10" s="439"/>
      <c r="F10" s="439"/>
      <c r="G10" s="439"/>
      <c r="H10" s="439"/>
      <c r="I10" s="152" t="s">
        <v>101</v>
      </c>
    </row>
    <row r="11" spans="1:13" ht="26.1" customHeight="1" x14ac:dyDescent="0.2">
      <c r="A11" s="400" t="s">
        <v>114</v>
      </c>
      <c r="B11" s="400"/>
      <c r="C11" s="400"/>
      <c r="D11" s="400"/>
      <c r="E11" s="400" t="s">
        <v>115</v>
      </c>
      <c r="F11" s="400"/>
      <c r="G11" s="400" t="s">
        <v>116</v>
      </c>
      <c r="H11" s="400"/>
      <c r="I11" s="152" t="s">
        <v>101</v>
      </c>
    </row>
    <row r="12" spans="1:13" ht="26.1" customHeight="1" x14ac:dyDescent="0.2">
      <c r="A12" s="440" t="s">
        <v>275</v>
      </c>
      <c r="B12" s="440"/>
      <c r="C12" s="440"/>
      <c r="D12" s="440"/>
      <c r="E12" s="440" t="s">
        <v>282</v>
      </c>
      <c r="F12" s="440"/>
      <c r="G12" s="440">
        <v>1</v>
      </c>
      <c r="H12" s="440"/>
      <c r="I12" s="152" t="s">
        <v>101</v>
      </c>
    </row>
    <row r="13" spans="1:13" ht="26.1" customHeight="1" x14ac:dyDescent="0.2">
      <c r="A13" s="155"/>
      <c r="B13" s="156"/>
      <c r="C13" s="156"/>
      <c r="D13" s="157"/>
      <c r="E13" s="157"/>
      <c r="F13" s="157"/>
      <c r="G13" s="157"/>
      <c r="I13" s="152" t="s">
        <v>101</v>
      </c>
    </row>
    <row r="14" spans="1:13" ht="23.25" customHeight="1" x14ac:dyDescent="0.2">
      <c r="A14" s="441" t="s">
        <v>117</v>
      </c>
      <c r="B14" s="441"/>
      <c r="C14" s="441"/>
      <c r="D14" s="441"/>
      <c r="E14" s="441"/>
      <c r="F14" s="441"/>
      <c r="G14" s="441"/>
      <c r="H14" s="441"/>
      <c r="I14" s="152" t="s">
        <v>101</v>
      </c>
    </row>
    <row r="15" spans="1:13" ht="26.1" customHeight="1" x14ac:dyDescent="0.2">
      <c r="A15" s="20">
        <v>1</v>
      </c>
      <c r="B15" s="339" t="s">
        <v>118</v>
      </c>
      <c r="C15" s="339"/>
      <c r="D15" s="339"/>
      <c r="E15" s="339"/>
      <c r="F15" s="440" t="s">
        <v>281</v>
      </c>
      <c r="G15" s="440"/>
      <c r="H15" s="440"/>
      <c r="I15" s="152" t="s">
        <v>101</v>
      </c>
    </row>
    <row r="16" spans="1:13" ht="26.1" customHeight="1" x14ac:dyDescent="0.2">
      <c r="A16" s="20">
        <v>2</v>
      </c>
      <c r="B16" s="340" t="s">
        <v>119</v>
      </c>
      <c r="C16" s="340"/>
      <c r="D16" s="340"/>
      <c r="E16" s="340"/>
      <c r="F16" s="443" t="s">
        <v>276</v>
      </c>
      <c r="G16" s="443"/>
      <c r="H16" s="443"/>
      <c r="I16" s="152" t="s">
        <v>101</v>
      </c>
    </row>
    <row r="17" spans="1:15" ht="26.1" customHeight="1" x14ac:dyDescent="0.2">
      <c r="A17" s="20">
        <v>3</v>
      </c>
      <c r="B17" s="339" t="s">
        <v>120</v>
      </c>
      <c r="C17" s="339"/>
      <c r="D17" s="339"/>
      <c r="E17" s="339"/>
      <c r="F17" s="440" t="s">
        <v>280</v>
      </c>
      <c r="G17" s="440"/>
      <c r="H17" s="440"/>
      <c r="I17" s="152" t="s">
        <v>101</v>
      </c>
    </row>
    <row r="18" spans="1:15" ht="26.1" customHeight="1" x14ac:dyDescent="0.2">
      <c r="A18" s="20">
        <v>4</v>
      </c>
      <c r="B18" s="401" t="s">
        <v>121</v>
      </c>
      <c r="C18" s="402"/>
      <c r="D18" s="402"/>
      <c r="E18" s="403"/>
      <c r="F18" s="440">
        <v>12</v>
      </c>
      <c r="G18" s="440"/>
      <c r="H18" s="440"/>
      <c r="I18" s="152" t="s">
        <v>101</v>
      </c>
    </row>
    <row r="19" spans="1:15" ht="26.1" customHeight="1" x14ac:dyDescent="0.2">
      <c r="A19" s="20">
        <v>5</v>
      </c>
      <c r="B19" s="339" t="s">
        <v>122</v>
      </c>
      <c r="C19" s="339"/>
      <c r="D19" s="339"/>
      <c r="E19" s="339"/>
      <c r="F19" s="443"/>
      <c r="G19" s="443"/>
      <c r="H19" s="443"/>
      <c r="I19" s="152" t="s">
        <v>101</v>
      </c>
    </row>
    <row r="20" spans="1:15" ht="26.1" customHeight="1" x14ac:dyDescent="0.2">
      <c r="A20" s="20">
        <v>6</v>
      </c>
      <c r="B20" s="340" t="s">
        <v>123</v>
      </c>
      <c r="C20" s="340"/>
      <c r="D20" s="340"/>
      <c r="E20" s="340"/>
      <c r="F20" s="444"/>
      <c r="G20" s="444"/>
      <c r="H20" s="444"/>
      <c r="I20" s="152" t="s">
        <v>101</v>
      </c>
    </row>
    <row r="21" spans="1:15" ht="26.1" customHeight="1" x14ac:dyDescent="0.2">
      <c r="A21" s="20">
        <v>8</v>
      </c>
      <c r="B21" s="340" t="s">
        <v>124</v>
      </c>
      <c r="C21" s="340"/>
      <c r="D21" s="340"/>
      <c r="E21" s="340"/>
      <c r="F21" s="445">
        <v>0</v>
      </c>
      <c r="G21" s="445"/>
      <c r="H21" s="445"/>
      <c r="I21" s="152" t="s">
        <v>101</v>
      </c>
    </row>
    <row r="22" spans="1:15" ht="26.1" customHeight="1" thickBot="1" x14ac:dyDescent="0.25">
      <c r="B22" s="158"/>
      <c r="C22" s="157"/>
      <c r="D22" s="157"/>
      <c r="E22" s="157"/>
      <c r="F22" s="157"/>
      <c r="G22" s="157"/>
      <c r="I22" s="152" t="s">
        <v>101</v>
      </c>
    </row>
    <row r="23" spans="1:15" ht="26.1" customHeight="1" x14ac:dyDescent="0.2">
      <c r="A23" s="376" t="s">
        <v>125</v>
      </c>
      <c r="B23" s="376"/>
      <c r="C23" s="376"/>
      <c r="D23" s="376"/>
      <c r="E23" s="376"/>
      <c r="F23" s="376"/>
      <c r="G23" s="376"/>
      <c r="H23" s="376"/>
      <c r="I23" s="152" t="s">
        <v>101</v>
      </c>
      <c r="J23" s="159" t="s">
        <v>126</v>
      </c>
    </row>
    <row r="24" spans="1:15" ht="26.1" customHeight="1" thickBot="1" x14ac:dyDescent="0.25">
      <c r="A24" s="102">
        <v>1</v>
      </c>
      <c r="B24" s="345" t="s">
        <v>127</v>
      </c>
      <c r="C24" s="345"/>
      <c r="D24" s="345"/>
      <c r="E24" s="345"/>
      <c r="F24" s="345"/>
      <c r="G24" s="103" t="s">
        <v>128</v>
      </c>
      <c r="H24" s="103" t="s">
        <v>129</v>
      </c>
      <c r="I24" s="152" t="s">
        <v>101</v>
      </c>
      <c r="J24" s="160" t="str">
        <f>O24</f>
        <v/>
      </c>
      <c r="N24" s="8" t="s">
        <v>130</v>
      </c>
      <c r="O24" s="8" t="str">
        <f>IF(E26=E27,IF(E26="Sim",N24,""),"")</f>
        <v/>
      </c>
    </row>
    <row r="25" spans="1:15" ht="26.1" customHeight="1" x14ac:dyDescent="0.2">
      <c r="A25" s="218" t="s">
        <v>26</v>
      </c>
      <c r="B25" s="346" t="s">
        <v>131</v>
      </c>
      <c r="C25" s="346"/>
      <c r="D25" s="346"/>
      <c r="E25" s="317" t="s">
        <v>132</v>
      </c>
      <c r="F25" s="318"/>
      <c r="G25" s="100">
        <f>F21</f>
        <v>0</v>
      </c>
      <c r="H25" s="21">
        <f>G25*G$12</f>
        <v>0</v>
      </c>
      <c r="I25" s="152" t="s">
        <v>101</v>
      </c>
    </row>
    <row r="26" spans="1:15" ht="26.1" customHeight="1" x14ac:dyDescent="0.2">
      <c r="A26" s="218" t="s">
        <v>28</v>
      </c>
      <c r="B26" s="346" t="s">
        <v>133</v>
      </c>
      <c r="C26" s="346"/>
      <c r="D26" s="346"/>
      <c r="E26" s="25" t="s">
        <v>1</v>
      </c>
      <c r="F26" s="6" t="str">
        <f>IF(E27="Sim","",IF(E26="Sim","30%"," "))</f>
        <v xml:space="preserve"> </v>
      </c>
      <c r="G26" s="104">
        <f>IF(E27="Sim",0,IF(E26="Sim",ROUND(G25*F26,2),0))</f>
        <v>0</v>
      </c>
      <c r="H26" s="21">
        <f>IF(E27="Sim",0,IF(E26="Sim",G26*G$12,0))</f>
        <v>0</v>
      </c>
      <c r="I26" s="152" t="s">
        <v>101</v>
      </c>
    </row>
    <row r="27" spans="1:15" ht="26.1" customHeight="1" x14ac:dyDescent="0.2">
      <c r="A27" s="218" t="s">
        <v>30</v>
      </c>
      <c r="B27" s="346" t="s">
        <v>134</v>
      </c>
      <c r="C27" s="346"/>
      <c r="D27" s="346"/>
      <c r="E27" s="25" t="s">
        <v>1</v>
      </c>
      <c r="F27" s="5"/>
      <c r="G27" s="104">
        <f>IF(E26="Sim",0,IF(E27="Sim",ROUND(G25*F27,2),0))</f>
        <v>0</v>
      </c>
      <c r="H27" s="21">
        <f>IF(E26="Sim",0,IF(E27="Sim",G27*G$12,0))</f>
        <v>0</v>
      </c>
      <c r="I27" s="152" t="s">
        <v>101</v>
      </c>
    </row>
    <row r="28" spans="1:15" ht="26.1" customHeight="1" x14ac:dyDescent="0.2">
      <c r="A28" s="218" t="s">
        <v>37</v>
      </c>
      <c r="B28" s="347" t="s">
        <v>135</v>
      </c>
      <c r="C28" s="348"/>
      <c r="D28" s="349"/>
      <c r="E28" s="25" t="s">
        <v>1</v>
      </c>
      <c r="F28" s="5">
        <v>0.15</v>
      </c>
      <c r="G28" s="104">
        <f>IF(E28="Sim",ROUND(G25*F28,2),0)</f>
        <v>0</v>
      </c>
      <c r="H28" s="21">
        <f>IF(E28="Sim",G28*G$12,0)</f>
        <v>0</v>
      </c>
      <c r="I28" s="152" t="s">
        <v>101</v>
      </c>
    </row>
    <row r="29" spans="1:15" ht="26.1" customHeight="1" x14ac:dyDescent="0.2">
      <c r="A29" s="218" t="s">
        <v>39</v>
      </c>
      <c r="B29" s="347" t="s">
        <v>136</v>
      </c>
      <c r="C29" s="348"/>
      <c r="D29" s="349"/>
      <c r="E29" s="25" t="s">
        <v>1</v>
      </c>
      <c r="F29" s="5">
        <v>0.2</v>
      </c>
      <c r="G29" s="104">
        <f>IF(E29="Sim",ROUND(((G25+G26+G27)/220)*F29*F30*F31,2),0)</f>
        <v>0</v>
      </c>
      <c r="H29" s="21">
        <f>IF(E29="Sim",G29*G$12,0)</f>
        <v>0</v>
      </c>
      <c r="I29" s="152" t="s">
        <v>101</v>
      </c>
    </row>
    <row r="30" spans="1:15" ht="26.1" customHeight="1" x14ac:dyDescent="0.2">
      <c r="A30" s="218" t="s">
        <v>137</v>
      </c>
      <c r="B30" s="347" t="s">
        <v>138</v>
      </c>
      <c r="C30" s="348"/>
      <c r="D30" s="349"/>
      <c r="E30" s="6" t="str">
        <f>IF(E29&lt;&gt;"",IF(E29="Sim","Sim","Não"),"")</f>
        <v>Não</v>
      </c>
      <c r="F30" s="101">
        <v>22</v>
      </c>
      <c r="G30" s="317" t="s">
        <v>132</v>
      </c>
      <c r="H30" s="318"/>
      <c r="I30" s="152" t="s">
        <v>101</v>
      </c>
    </row>
    <row r="31" spans="1:15" ht="26.1" customHeight="1" x14ac:dyDescent="0.2">
      <c r="A31" s="218" t="s">
        <v>139</v>
      </c>
      <c r="B31" s="347" t="s">
        <v>140</v>
      </c>
      <c r="C31" s="348"/>
      <c r="D31" s="349"/>
      <c r="E31" s="6" t="str">
        <f>IF(E29&lt;&gt;"",IF(E29="Sim","Sim","Não"),"")</f>
        <v>Não</v>
      </c>
      <c r="F31" s="101">
        <v>7</v>
      </c>
      <c r="G31" s="317" t="s">
        <v>132</v>
      </c>
      <c r="H31" s="318"/>
      <c r="I31" s="152" t="s">
        <v>101</v>
      </c>
    </row>
    <row r="32" spans="1:15" ht="26.1" customHeight="1" x14ac:dyDescent="0.2">
      <c r="A32" s="218" t="s">
        <v>41</v>
      </c>
      <c r="B32" s="346" t="s">
        <v>141</v>
      </c>
      <c r="C32" s="346"/>
      <c r="D32" s="404"/>
      <c r="E32" s="6" t="str">
        <f>IF(E29&lt;&gt;"",IF(E29="Sim","Sim","Não"),"")</f>
        <v>Não</v>
      </c>
      <c r="F32" s="105" t="s">
        <v>132</v>
      </c>
      <c r="G32" s="106">
        <f>IF(E32="Sim",F33*F34,0)</f>
        <v>0</v>
      </c>
      <c r="H32" s="21">
        <f>IF(E32="Sim",G32*G12,0)</f>
        <v>0</v>
      </c>
      <c r="I32" s="152" t="s">
        <v>101</v>
      </c>
    </row>
    <row r="33" spans="1:9" ht="26.1" customHeight="1" x14ac:dyDescent="0.2">
      <c r="A33" s="218" t="s">
        <v>142</v>
      </c>
      <c r="B33" s="347" t="s">
        <v>143</v>
      </c>
      <c r="C33" s="348"/>
      <c r="D33" s="349"/>
      <c r="E33" s="6" t="str">
        <f>IF(E32&lt;&gt;"",IF(E32="Sim","Sim","Não"),"")</f>
        <v>Não</v>
      </c>
      <c r="F33" s="98">
        <v>22</v>
      </c>
      <c r="G33" s="317" t="s">
        <v>132</v>
      </c>
      <c r="H33" s="318"/>
      <c r="I33" s="152" t="s">
        <v>101</v>
      </c>
    </row>
    <row r="34" spans="1:9" ht="26.1" customHeight="1" x14ac:dyDescent="0.2">
      <c r="A34" s="218" t="s">
        <v>144</v>
      </c>
      <c r="B34" s="347" t="s">
        <v>145</v>
      </c>
      <c r="C34" s="348"/>
      <c r="D34" s="349"/>
      <c r="E34" s="6" t="str">
        <f>IF(E32&lt;&gt;"",IF(E32="Sim","Sim","Não"),"")</f>
        <v>Não</v>
      </c>
      <c r="F34" s="99">
        <f>ROUND(((G25+G26+G27)*(1+F29)/220),2)</f>
        <v>0</v>
      </c>
      <c r="G34" s="317" t="s">
        <v>132</v>
      </c>
      <c r="H34" s="318"/>
      <c r="I34" s="152" t="s">
        <v>101</v>
      </c>
    </row>
    <row r="35" spans="1:9" ht="26.1" customHeight="1" x14ac:dyDescent="0.2">
      <c r="A35" s="218" t="s">
        <v>43</v>
      </c>
      <c r="B35" s="132" t="s">
        <v>146</v>
      </c>
      <c r="C35" s="135"/>
      <c r="D35" s="135"/>
      <c r="E35" s="95" t="s">
        <v>0</v>
      </c>
      <c r="F35" s="5"/>
      <c r="G35" s="104">
        <f>IF(E35="Sim",ROUND(((G25+G26+G27)/220)*(1+F35)*F36,2),0)</f>
        <v>0</v>
      </c>
      <c r="H35" s="21">
        <f>IF(E35="Sim",G35*G12,0)</f>
        <v>0</v>
      </c>
      <c r="I35" s="152" t="s">
        <v>101</v>
      </c>
    </row>
    <row r="36" spans="1:9" ht="26.1" customHeight="1" x14ac:dyDescent="0.2">
      <c r="A36" s="218" t="s">
        <v>147</v>
      </c>
      <c r="B36" s="404" t="s">
        <v>148</v>
      </c>
      <c r="C36" s="405"/>
      <c r="D36" s="406"/>
      <c r="E36" s="6" t="str">
        <f>IF(E35&lt;&gt;"",IF(E35="Sim","Sim","Não"),"")</f>
        <v>Sim</v>
      </c>
      <c r="F36" s="99"/>
      <c r="G36" s="317" t="s">
        <v>132</v>
      </c>
      <c r="H36" s="318"/>
      <c r="I36" s="152" t="s">
        <v>101</v>
      </c>
    </row>
    <row r="37" spans="1:9" ht="26.1" customHeight="1" x14ac:dyDescent="0.2">
      <c r="A37" s="218" t="s">
        <v>149</v>
      </c>
      <c r="B37" s="347" t="s">
        <v>150</v>
      </c>
      <c r="C37" s="348"/>
      <c r="D37" s="349"/>
      <c r="E37" s="317" t="s">
        <v>132</v>
      </c>
      <c r="F37" s="318"/>
      <c r="G37" s="104">
        <f>IF(E29="Sim",ROUND((G29+G32)*20%,2),0)</f>
        <v>0</v>
      </c>
      <c r="H37" s="21">
        <f>IF(E29="Sim",G37*G$12,0)</f>
        <v>0</v>
      </c>
      <c r="I37" s="152" t="s">
        <v>101</v>
      </c>
    </row>
    <row r="38" spans="1:9" ht="26.1" customHeight="1" x14ac:dyDescent="0.2">
      <c r="A38" s="218" t="s">
        <v>151</v>
      </c>
      <c r="B38" s="132" t="s">
        <v>152</v>
      </c>
      <c r="C38" s="135"/>
      <c r="D38" s="136"/>
      <c r="E38" s="317" t="s">
        <v>132</v>
      </c>
      <c r="F38" s="318"/>
      <c r="G38" s="104">
        <f>IF(E35="Sim",ROUND(G35*20%,2),0)</f>
        <v>0</v>
      </c>
      <c r="H38" s="21">
        <f>IF(E35="Sim",G38*G$12,0)</f>
        <v>0</v>
      </c>
      <c r="I38" s="152" t="s">
        <v>101</v>
      </c>
    </row>
    <row r="39" spans="1:9" ht="26.1" customHeight="1" x14ac:dyDescent="0.2">
      <c r="A39" s="218" t="s">
        <v>153</v>
      </c>
      <c r="B39" s="341" t="s">
        <v>154</v>
      </c>
      <c r="C39" s="342"/>
      <c r="D39" s="343"/>
      <c r="E39" s="317" t="s">
        <v>132</v>
      </c>
      <c r="F39" s="318"/>
      <c r="G39" s="100"/>
      <c r="H39" s="21">
        <f t="shared" ref="H39:H41" si="0">G39*G$12</f>
        <v>0</v>
      </c>
      <c r="I39" s="152" t="s">
        <v>101</v>
      </c>
    </row>
    <row r="40" spans="1:9" ht="26.1" customHeight="1" x14ac:dyDescent="0.2">
      <c r="A40" s="218" t="s">
        <v>155</v>
      </c>
      <c r="B40" s="341" t="s">
        <v>154</v>
      </c>
      <c r="C40" s="342"/>
      <c r="D40" s="344"/>
      <c r="E40" s="317" t="s">
        <v>132</v>
      </c>
      <c r="F40" s="318"/>
      <c r="G40" s="100"/>
      <c r="H40" s="21">
        <f t="shared" si="0"/>
        <v>0</v>
      </c>
      <c r="I40" s="152" t="s">
        <v>101</v>
      </c>
    </row>
    <row r="41" spans="1:9" ht="26.1" customHeight="1" x14ac:dyDescent="0.2">
      <c r="A41" s="386" t="s">
        <v>156</v>
      </c>
      <c r="B41" s="386"/>
      <c r="C41" s="386"/>
      <c r="D41" s="386"/>
      <c r="E41" s="386"/>
      <c r="F41" s="386"/>
      <c r="G41" s="108">
        <f>SUM(G25,G26,G27,G29,G32,G35,G37,G38,G39,G40,G28)</f>
        <v>0</v>
      </c>
      <c r="H41" s="107">
        <f t="shared" si="0"/>
        <v>0</v>
      </c>
      <c r="I41" s="152" t="s">
        <v>101</v>
      </c>
    </row>
    <row r="42" spans="1:9" ht="26.1" customHeight="1" x14ac:dyDescent="0.2">
      <c r="E42" s="161"/>
      <c r="G42" s="162"/>
      <c r="I42" s="152" t="s">
        <v>101</v>
      </c>
    </row>
    <row r="43" spans="1:9" ht="26.1" customHeight="1" x14ac:dyDescent="0.2">
      <c r="A43" s="442" t="s">
        <v>24</v>
      </c>
      <c r="B43" s="442"/>
      <c r="C43" s="442"/>
      <c r="D43" s="442"/>
      <c r="E43" s="442"/>
      <c r="F43" s="442"/>
      <c r="G43" s="442"/>
      <c r="H43" s="442"/>
      <c r="I43" s="152" t="s">
        <v>101</v>
      </c>
    </row>
    <row r="44" spans="1:9" ht="26.1" customHeight="1" x14ac:dyDescent="0.2">
      <c r="A44" s="387" t="s">
        <v>25</v>
      </c>
      <c r="B44" s="387"/>
      <c r="C44" s="387"/>
      <c r="D44" s="387"/>
      <c r="E44" s="387"/>
      <c r="F44" s="163" t="s">
        <v>157</v>
      </c>
      <c r="G44" s="164" t="s">
        <v>128</v>
      </c>
      <c r="H44" s="164" t="s">
        <v>129</v>
      </c>
      <c r="I44" s="152" t="s">
        <v>101</v>
      </c>
    </row>
    <row r="45" spans="1:9" ht="26.1" customHeight="1" x14ac:dyDescent="0.2">
      <c r="A45" s="39" t="s">
        <v>26</v>
      </c>
      <c r="B45" s="357" t="s">
        <v>27</v>
      </c>
      <c r="C45" s="357"/>
      <c r="D45" s="357"/>
      <c r="E45" s="357"/>
      <c r="F45" s="110">
        <f>IF($E$7='Base Apoio'!$F$35,'Base Apoio'!F36,IF($E$7='Base Apoio'!$G$35,'Base Apoio'!G36,IF($E$7='Base Apoio'!$H$35,'Base Apoio'!H36)))</f>
        <v>8.3299999999999999E-2</v>
      </c>
      <c r="G45" s="134">
        <f>ROUND(F45*G$41,2)</f>
        <v>0</v>
      </c>
      <c r="H45" s="165">
        <f>G45*G$12</f>
        <v>0</v>
      </c>
      <c r="I45" s="152" t="s">
        <v>101</v>
      </c>
    </row>
    <row r="46" spans="1:9" ht="26.1" customHeight="1" x14ac:dyDescent="0.2">
      <c r="A46" s="39" t="s">
        <v>28</v>
      </c>
      <c r="B46" s="357" t="s">
        <v>29</v>
      </c>
      <c r="C46" s="357"/>
      <c r="D46" s="357"/>
      <c r="E46" s="357"/>
      <c r="F46" s="110">
        <f>IF($E$7='Base Apoio'!$F$35,'Base Apoio'!F37,IF($E$7='Base Apoio'!$G$35,'Base Apoio'!G37,IF($E$7='Base Apoio'!$H$35,'Base Apoio'!H37)))</f>
        <v>0.1111</v>
      </c>
      <c r="G46" s="134">
        <f>ROUND(F46*G$41,2)</f>
        <v>0</v>
      </c>
      <c r="H46" s="165">
        <f t="shared" ref="H46:H47" si="1">G46*G$12</f>
        <v>0</v>
      </c>
      <c r="I46" s="152" t="s">
        <v>101</v>
      </c>
    </row>
    <row r="47" spans="1:9" ht="26.1" customHeight="1" x14ac:dyDescent="0.2">
      <c r="A47" s="39" t="s">
        <v>30</v>
      </c>
      <c r="B47" s="338" t="s">
        <v>31</v>
      </c>
      <c r="C47" s="338"/>
      <c r="D47" s="338"/>
      <c r="E47" s="338"/>
      <c r="F47" s="110">
        <f>IF($E$7='Base Apoio'!$F$35,'Base Apoio'!F38,IF($E$7='Base Apoio'!$G$35,'Base Apoio'!G38,IF($E$7='Base Apoio'!$H$35,'Base Apoio'!H38)))</f>
        <v>6.0264000000000019E-2</v>
      </c>
      <c r="G47" s="134">
        <f>ROUND(F47*G$41,2)</f>
        <v>0</v>
      </c>
      <c r="H47" s="165">
        <f t="shared" si="1"/>
        <v>0</v>
      </c>
      <c r="I47" s="152" t="s">
        <v>101</v>
      </c>
    </row>
    <row r="48" spans="1:9" ht="26.1" customHeight="1" x14ac:dyDescent="0.2">
      <c r="A48" s="370" t="s">
        <v>32</v>
      </c>
      <c r="B48" s="371"/>
      <c r="C48" s="371"/>
      <c r="D48" s="371"/>
      <c r="E48" s="372"/>
      <c r="F48" s="111">
        <f>IF($E$7='Base Apoio'!$F$35,'Base Apoio'!F39,IF($E$7='Base Apoio'!$G$35,'Base Apoio'!G39,IF($E$7='Base Apoio'!$H$35,'Base Apoio'!H39)))</f>
        <v>0.254664</v>
      </c>
      <c r="G48" s="108">
        <f>G45+G47+G46</f>
        <v>0</v>
      </c>
      <c r="H48" s="107">
        <f>G48*G$12</f>
        <v>0</v>
      </c>
      <c r="I48" s="152" t="s">
        <v>101</v>
      </c>
    </row>
    <row r="49" spans="1:14" ht="26.1" customHeight="1" x14ac:dyDescent="0.2">
      <c r="A49" s="166"/>
      <c r="B49" s="167"/>
      <c r="C49" s="167"/>
      <c r="D49" s="167"/>
      <c r="E49" s="161"/>
      <c r="F49" s="168"/>
      <c r="G49" s="97"/>
      <c r="I49" s="152" t="s">
        <v>101</v>
      </c>
    </row>
    <row r="50" spans="1:14" ht="26.1" customHeight="1" x14ac:dyDescent="0.2">
      <c r="A50" s="391" t="s">
        <v>158</v>
      </c>
      <c r="B50" s="392"/>
      <c r="C50" s="392"/>
      <c r="D50" s="392"/>
      <c r="E50" s="393"/>
      <c r="F50" s="169" t="s">
        <v>157</v>
      </c>
      <c r="G50" s="170" t="s">
        <v>128</v>
      </c>
      <c r="H50" s="170" t="s">
        <v>129</v>
      </c>
      <c r="I50" s="152" t="s">
        <v>101</v>
      </c>
    </row>
    <row r="51" spans="1:14" ht="26.1" customHeight="1" x14ac:dyDescent="0.2">
      <c r="A51" s="62" t="s">
        <v>26</v>
      </c>
      <c r="B51" s="286" t="s">
        <v>34</v>
      </c>
      <c r="C51" s="272"/>
      <c r="D51" s="272"/>
      <c r="E51" s="273"/>
      <c r="F51" s="110">
        <f>IF($E$7='Base Apoio'!$F$35,'Base Apoio'!F42,IF($E$7='Base Apoio'!$G$35,'Base Apoio'!G42,IF($E$7='Base Apoio'!$H$35,'Base Apoio'!H42)))</f>
        <v>0.2</v>
      </c>
      <c r="G51" s="171">
        <f>ROUND(F51*G41,2)</f>
        <v>0</v>
      </c>
      <c r="H51" s="165">
        <f>G51*G$12</f>
        <v>0</v>
      </c>
      <c r="I51" s="152" t="s">
        <v>101</v>
      </c>
      <c r="J51"/>
      <c r="K51"/>
      <c r="L51"/>
      <c r="M51"/>
      <c r="N51"/>
    </row>
    <row r="52" spans="1:14" ht="26.1" customHeight="1" x14ac:dyDescent="0.2">
      <c r="A52" s="57" t="s">
        <v>28</v>
      </c>
      <c r="B52" s="251" t="s">
        <v>35</v>
      </c>
      <c r="C52" s="252"/>
      <c r="D52" s="252"/>
      <c r="E52" s="253"/>
      <c r="F52" s="110">
        <f>IF($E$7='Base Apoio'!$F$35,'Base Apoio'!F43,IF($E$7='Base Apoio'!$G$35,'Base Apoio'!G43,IF($E$7='Base Apoio'!$H$35,'Base Apoio'!H43)))</f>
        <v>0</v>
      </c>
      <c r="G52" s="172">
        <f>ROUND(F52*G41,2)</f>
        <v>0</v>
      </c>
      <c r="H52" s="165">
        <f t="shared" ref="H52:H59" si="2">G52*G$12</f>
        <v>0</v>
      </c>
      <c r="I52" s="152" t="s">
        <v>101</v>
      </c>
      <c r="J52"/>
      <c r="K52"/>
      <c r="L52"/>
      <c r="M52"/>
      <c r="N52"/>
    </row>
    <row r="53" spans="1:14" ht="26.1" customHeight="1" x14ac:dyDescent="0.2">
      <c r="A53" s="57" t="s">
        <v>30</v>
      </c>
      <c r="B53" s="394" t="s">
        <v>36</v>
      </c>
      <c r="C53" s="395"/>
      <c r="D53" s="395"/>
      <c r="E53" s="396"/>
      <c r="F53" s="110">
        <f>IF($E$7='Base Apoio'!$F$35,'Base Apoio'!F44,IF($E$7='Base Apoio'!$G$35,'Base Apoio'!G44,IF($E$7='Base Apoio'!$H$35,'Base Apoio'!H44)))</f>
        <v>0</v>
      </c>
      <c r="G53" s="172">
        <f>ROUND(F53*G41,2)</f>
        <v>0</v>
      </c>
      <c r="H53" s="165">
        <f t="shared" si="2"/>
        <v>0</v>
      </c>
      <c r="I53" s="152" t="s">
        <v>101</v>
      </c>
      <c r="J53"/>
      <c r="K53"/>
      <c r="L53"/>
      <c r="M53"/>
      <c r="N53"/>
    </row>
    <row r="54" spans="1:14" ht="26.1" customHeight="1" x14ac:dyDescent="0.2">
      <c r="A54" s="59" t="s">
        <v>37</v>
      </c>
      <c r="B54" s="309" t="s">
        <v>38</v>
      </c>
      <c r="C54" s="310"/>
      <c r="D54" s="310"/>
      <c r="E54" s="311"/>
      <c r="F54" s="110">
        <f>IF($E$7='Base Apoio'!$F$35,'Base Apoio'!F45,IF($E$7='Base Apoio'!$G$35,'Base Apoio'!G45,IF($E$7='Base Apoio'!$H$35,'Base Apoio'!H45)))</f>
        <v>0</v>
      </c>
      <c r="G54" s="172">
        <f>ROUND(F54*G41,2)</f>
        <v>0</v>
      </c>
      <c r="H54" s="165">
        <f t="shared" si="2"/>
        <v>0</v>
      </c>
      <c r="I54" s="152" t="s">
        <v>101</v>
      </c>
      <c r="J54"/>
      <c r="K54"/>
      <c r="L54"/>
      <c r="M54"/>
      <c r="N54"/>
    </row>
    <row r="55" spans="1:14" ht="26.1" customHeight="1" x14ac:dyDescent="0.2">
      <c r="A55" s="57" t="s">
        <v>39</v>
      </c>
      <c r="B55" s="388" t="s">
        <v>40</v>
      </c>
      <c r="C55" s="389"/>
      <c r="D55" s="389"/>
      <c r="E55" s="390"/>
      <c r="F55" s="110">
        <f>IF($E$7='Base Apoio'!$F$35,'Base Apoio'!F46,IF($E$7='Base Apoio'!$G$35,'Base Apoio'!G46,IF($E$7='Base Apoio'!$H$35,'Base Apoio'!H46)))</f>
        <v>0</v>
      </c>
      <c r="G55" s="172">
        <f>ROUND(F55*G41,2)</f>
        <v>0</v>
      </c>
      <c r="H55" s="165">
        <f t="shared" si="2"/>
        <v>0</v>
      </c>
      <c r="I55" s="152" t="s">
        <v>101</v>
      </c>
      <c r="J55"/>
      <c r="K55"/>
      <c r="L55"/>
      <c r="M55"/>
      <c r="N55"/>
    </row>
    <row r="56" spans="1:14" ht="26.1" customHeight="1" x14ac:dyDescent="0.2">
      <c r="A56" s="57" t="s">
        <v>41</v>
      </c>
      <c r="B56" s="295" t="s">
        <v>42</v>
      </c>
      <c r="C56" s="296"/>
      <c r="D56" s="296"/>
      <c r="E56" s="297"/>
      <c r="F56" s="110">
        <f>IF($E$7='Base Apoio'!$F$35,'Base Apoio'!F47,IF($E$7='Base Apoio'!$G$35,'Base Apoio'!G47,IF($E$7='Base Apoio'!$H$35,'Base Apoio'!H47)))</f>
        <v>0.08</v>
      </c>
      <c r="G56" s="172">
        <f>ROUND(F56*G41,2)</f>
        <v>0</v>
      </c>
      <c r="H56" s="165">
        <f t="shared" si="2"/>
        <v>0</v>
      </c>
      <c r="I56" s="152" t="s">
        <v>101</v>
      </c>
      <c r="J56"/>
      <c r="K56"/>
      <c r="L56"/>
      <c r="M56"/>
      <c r="N56"/>
    </row>
    <row r="57" spans="1:14" ht="26.1" customHeight="1" x14ac:dyDescent="0.2">
      <c r="A57" s="57" t="s">
        <v>43</v>
      </c>
      <c r="B57" s="374" t="s">
        <v>159</v>
      </c>
      <c r="C57" s="375"/>
      <c r="D57" s="375"/>
      <c r="E57" s="385"/>
      <c r="F57" s="110">
        <f>IF($E$7='Base Apoio'!$F$35,'Base Apoio'!F48,IF($E$7='Base Apoio'!$G$35,'Base Apoio'!G48,IF($E$7='Base Apoio'!$H$35,'Base Apoio'!H48)))</f>
        <v>0.03</v>
      </c>
      <c r="G57" s="172">
        <f>ROUND(F57*G41,2)</f>
        <v>0</v>
      </c>
      <c r="H57" s="165">
        <f t="shared" si="2"/>
        <v>0</v>
      </c>
      <c r="I57" s="152" t="s">
        <v>101</v>
      </c>
      <c r="J57"/>
      <c r="K57"/>
      <c r="L57"/>
      <c r="M57"/>
      <c r="N57"/>
    </row>
    <row r="58" spans="1:14" ht="26.1" customHeight="1" x14ac:dyDescent="0.2">
      <c r="A58" s="173" t="s">
        <v>46</v>
      </c>
      <c r="B58" s="360" t="s">
        <v>47</v>
      </c>
      <c r="C58" s="351"/>
      <c r="D58" s="351"/>
      <c r="E58" s="361"/>
      <c r="F58" s="110">
        <f>IF($E$7='Base Apoio'!$F$35,'Base Apoio'!F49,IF($E$7='Base Apoio'!$G$35,'Base Apoio'!G49,IF($E$7='Base Apoio'!$H$35,'Base Apoio'!H49)))</f>
        <v>0</v>
      </c>
      <c r="G58" s="174">
        <f>ROUND(F58*G41,2)</f>
        <v>0</v>
      </c>
      <c r="H58" s="165">
        <f t="shared" si="2"/>
        <v>0</v>
      </c>
      <c r="I58" s="152" t="s">
        <v>101</v>
      </c>
      <c r="J58"/>
      <c r="K58"/>
      <c r="L58"/>
      <c r="M58"/>
      <c r="N58"/>
    </row>
    <row r="59" spans="1:14" ht="26.1" customHeight="1" x14ac:dyDescent="0.2">
      <c r="A59" s="370" t="s">
        <v>32</v>
      </c>
      <c r="B59" s="371"/>
      <c r="C59" s="371"/>
      <c r="D59" s="371"/>
      <c r="E59" s="372"/>
      <c r="F59" s="111">
        <f>IF($E$7='Base Apoio'!$F$35,'Base Apoio'!F50,IF($E$7='Base Apoio'!$G$35,'Base Apoio'!G50,IF($E$7='Base Apoio'!$H$35,'Base Apoio'!H50)))</f>
        <v>0.31000000000000005</v>
      </c>
      <c r="G59" s="108">
        <f>SUM(G51:G58)</f>
        <v>0</v>
      </c>
      <c r="H59" s="107">
        <f t="shared" si="2"/>
        <v>0</v>
      </c>
      <c r="I59" s="152" t="s">
        <v>101</v>
      </c>
      <c r="J59"/>
      <c r="K59"/>
      <c r="L59"/>
      <c r="M59"/>
      <c r="N59"/>
    </row>
    <row r="60" spans="1:14" ht="26.1" customHeight="1" x14ac:dyDescent="0.2">
      <c r="A60" s="166"/>
      <c r="B60" s="463"/>
      <c r="C60" s="463"/>
      <c r="D60" s="463"/>
      <c r="E60" s="463"/>
      <c r="F60" s="463"/>
      <c r="G60" s="463"/>
      <c r="I60" s="152" t="s">
        <v>101</v>
      </c>
    </row>
    <row r="61" spans="1:14" ht="26.1" customHeight="1" x14ac:dyDescent="0.2">
      <c r="A61" s="163"/>
      <c r="B61" s="373" t="s">
        <v>160</v>
      </c>
      <c r="C61" s="373"/>
      <c r="D61" s="373"/>
      <c r="E61" s="373"/>
      <c r="F61" s="373"/>
      <c r="G61" s="170" t="s">
        <v>128</v>
      </c>
      <c r="H61" s="170" t="s">
        <v>129</v>
      </c>
      <c r="I61" s="152" t="s">
        <v>101</v>
      </c>
    </row>
    <row r="62" spans="1:14" ht="26.1" customHeight="1" x14ac:dyDescent="0.2">
      <c r="A62" s="175" t="s">
        <v>26</v>
      </c>
      <c r="B62" s="453" t="s">
        <v>161</v>
      </c>
      <c r="C62" s="454"/>
      <c r="D62" s="454"/>
      <c r="E62" s="454"/>
      <c r="F62" s="95" t="s">
        <v>0</v>
      </c>
      <c r="G62" s="176">
        <f>IF(F62="Sim",IF(ROUND((F64*F66*F65)-(G25*0.06),2)&lt;0,0,ROUND((F64*F66*F65)-(G25*0.06),2)),0)</f>
        <v>0</v>
      </c>
      <c r="H62" s="109">
        <f>G62*F63</f>
        <v>0</v>
      </c>
      <c r="I62" s="152" t="s">
        <v>101</v>
      </c>
    </row>
    <row r="63" spans="1:14" ht="26.1" customHeight="1" x14ac:dyDescent="0.2">
      <c r="A63" s="175" t="s">
        <v>162</v>
      </c>
      <c r="B63" s="362" t="s">
        <v>163</v>
      </c>
      <c r="C63" s="363"/>
      <c r="D63" s="363"/>
      <c r="E63" s="363"/>
      <c r="F63" s="140">
        <v>1</v>
      </c>
      <c r="G63" s="317" t="s">
        <v>132</v>
      </c>
      <c r="H63" s="318"/>
      <c r="I63" s="152" t="s">
        <v>101</v>
      </c>
    </row>
    <row r="64" spans="1:14" ht="26.1" customHeight="1" x14ac:dyDescent="0.2">
      <c r="A64" s="175" t="s">
        <v>164</v>
      </c>
      <c r="B64" s="362" t="s">
        <v>165</v>
      </c>
      <c r="C64" s="363"/>
      <c r="D64" s="363"/>
      <c r="E64" s="364"/>
      <c r="F64" s="141">
        <v>0</v>
      </c>
      <c r="G64" s="317" t="s">
        <v>132</v>
      </c>
      <c r="H64" s="318"/>
      <c r="I64" s="152" t="s">
        <v>101</v>
      </c>
    </row>
    <row r="65" spans="1:9" ht="26.1" customHeight="1" x14ac:dyDescent="0.2">
      <c r="A65" s="175" t="s">
        <v>166</v>
      </c>
      <c r="B65" s="362" t="s">
        <v>167</v>
      </c>
      <c r="C65" s="363"/>
      <c r="D65" s="363"/>
      <c r="E65" s="364"/>
      <c r="F65" s="142">
        <v>2</v>
      </c>
      <c r="G65" s="317" t="s">
        <v>132</v>
      </c>
      <c r="H65" s="318"/>
      <c r="I65" s="152" t="s">
        <v>101</v>
      </c>
    </row>
    <row r="66" spans="1:9" ht="26.1" customHeight="1" x14ac:dyDescent="0.2">
      <c r="A66" s="175" t="s">
        <v>168</v>
      </c>
      <c r="B66" s="362" t="s">
        <v>169</v>
      </c>
      <c r="C66" s="363"/>
      <c r="D66" s="363"/>
      <c r="E66" s="364"/>
      <c r="F66" s="143">
        <v>22</v>
      </c>
      <c r="G66" s="317" t="s">
        <v>132</v>
      </c>
      <c r="H66" s="318"/>
      <c r="I66" s="152" t="s">
        <v>101</v>
      </c>
    </row>
    <row r="67" spans="1:9" ht="26.1" customHeight="1" x14ac:dyDescent="0.2">
      <c r="A67" s="175" t="s">
        <v>28</v>
      </c>
      <c r="B67" s="455" t="s">
        <v>170</v>
      </c>
      <c r="C67" s="456"/>
      <c r="D67" s="456"/>
      <c r="E67" s="456"/>
      <c r="F67" s="95" t="s">
        <v>0</v>
      </c>
      <c r="G67" s="176">
        <f>IF(F67="Sim",ROUND((F68*F69)-(F68*F70*F69),2),0)</f>
        <v>0</v>
      </c>
      <c r="H67" s="109">
        <f>G67*G$12</f>
        <v>0</v>
      </c>
      <c r="I67" s="152" t="s">
        <v>101</v>
      </c>
    </row>
    <row r="68" spans="1:9" ht="26.1" customHeight="1" x14ac:dyDescent="0.2">
      <c r="A68" s="175" t="s">
        <v>171</v>
      </c>
      <c r="B68" s="362" t="s">
        <v>172</v>
      </c>
      <c r="C68" s="363"/>
      <c r="D68" s="363"/>
      <c r="E68" s="364"/>
      <c r="F68" s="141">
        <v>0</v>
      </c>
      <c r="G68" s="317" t="s">
        <v>132</v>
      </c>
      <c r="H68" s="318"/>
      <c r="I68" s="152" t="s">
        <v>101</v>
      </c>
    </row>
    <row r="69" spans="1:9" ht="26.1" customHeight="1" x14ac:dyDescent="0.2">
      <c r="A69" s="175" t="s">
        <v>173</v>
      </c>
      <c r="B69" s="460" t="s">
        <v>174</v>
      </c>
      <c r="C69" s="461"/>
      <c r="D69" s="461"/>
      <c r="E69" s="462"/>
      <c r="F69" s="144">
        <v>22</v>
      </c>
      <c r="G69" s="317" t="s">
        <v>132</v>
      </c>
      <c r="H69" s="318"/>
      <c r="I69" s="152" t="s">
        <v>101</v>
      </c>
    </row>
    <row r="70" spans="1:9" ht="26.1" customHeight="1" x14ac:dyDescent="0.2">
      <c r="A70" s="175" t="s">
        <v>175</v>
      </c>
      <c r="B70" s="362" t="s">
        <v>176</v>
      </c>
      <c r="C70" s="363"/>
      <c r="D70" s="363"/>
      <c r="E70" s="364"/>
      <c r="F70" s="145">
        <v>0.2</v>
      </c>
      <c r="G70" s="317" t="s">
        <v>132</v>
      </c>
      <c r="H70" s="318"/>
      <c r="I70" s="152" t="s">
        <v>101</v>
      </c>
    </row>
    <row r="71" spans="1:9" ht="26.1" customHeight="1" x14ac:dyDescent="0.2">
      <c r="A71" s="175" t="s">
        <v>30</v>
      </c>
      <c r="B71" s="455" t="s">
        <v>177</v>
      </c>
      <c r="C71" s="456"/>
      <c r="D71" s="456"/>
      <c r="E71" s="456"/>
      <c r="F71" s="95" t="s">
        <v>1</v>
      </c>
      <c r="G71" s="176">
        <f>IF(F71="Sim",ROUND(F72-(F72*F73),2),0)</f>
        <v>0</v>
      </c>
      <c r="H71" s="165">
        <f>G71*G12</f>
        <v>0</v>
      </c>
      <c r="I71" s="152" t="s">
        <v>101</v>
      </c>
    </row>
    <row r="72" spans="1:9" ht="26.1" customHeight="1" x14ac:dyDescent="0.2">
      <c r="A72" s="175" t="s">
        <v>178</v>
      </c>
      <c r="B72" s="362" t="s">
        <v>179</v>
      </c>
      <c r="C72" s="363"/>
      <c r="D72" s="363"/>
      <c r="E72" s="363"/>
      <c r="F72" s="146"/>
      <c r="G72" s="317" t="s">
        <v>132</v>
      </c>
      <c r="H72" s="318"/>
      <c r="I72" s="152" t="s">
        <v>101</v>
      </c>
    </row>
    <row r="73" spans="1:9" ht="26.1" customHeight="1" x14ac:dyDescent="0.2">
      <c r="A73" s="175" t="s">
        <v>180</v>
      </c>
      <c r="B73" s="362" t="s">
        <v>181</v>
      </c>
      <c r="C73" s="363"/>
      <c r="D73" s="363"/>
      <c r="E73" s="363"/>
      <c r="F73" s="147"/>
      <c r="G73" s="317" t="s">
        <v>132</v>
      </c>
      <c r="H73" s="318"/>
      <c r="I73" s="152" t="s">
        <v>101</v>
      </c>
    </row>
    <row r="74" spans="1:9" ht="26.1" customHeight="1" x14ac:dyDescent="0.2">
      <c r="A74" s="175" t="s">
        <v>37</v>
      </c>
      <c r="B74" s="216" t="s">
        <v>182</v>
      </c>
      <c r="C74" s="217"/>
      <c r="D74" s="217"/>
      <c r="E74" s="217"/>
      <c r="F74" s="95" t="s">
        <v>1</v>
      </c>
      <c r="G74" s="223">
        <f>IF(F74="Sim",ROUND(F75-(F75*F76),2),0)</f>
        <v>0</v>
      </c>
      <c r="H74" s="224">
        <f>G74*G13</f>
        <v>0</v>
      </c>
      <c r="I74" s="152" t="s">
        <v>101</v>
      </c>
    </row>
    <row r="75" spans="1:9" ht="26.1" customHeight="1" x14ac:dyDescent="0.2">
      <c r="A75" s="175" t="s">
        <v>183</v>
      </c>
      <c r="B75" s="362" t="s">
        <v>179</v>
      </c>
      <c r="C75" s="363"/>
      <c r="D75" s="363"/>
      <c r="E75" s="363"/>
      <c r="F75" s="225"/>
      <c r="G75" s="319" t="s">
        <v>132</v>
      </c>
      <c r="H75" s="320"/>
      <c r="I75" s="152" t="s">
        <v>101</v>
      </c>
    </row>
    <row r="76" spans="1:9" ht="26.1" customHeight="1" x14ac:dyDescent="0.2">
      <c r="A76" s="175" t="s">
        <v>184</v>
      </c>
      <c r="B76" s="362" t="s">
        <v>185</v>
      </c>
      <c r="C76" s="363"/>
      <c r="D76" s="363"/>
      <c r="E76" s="363"/>
      <c r="F76" s="147"/>
      <c r="G76" s="319" t="s">
        <v>132</v>
      </c>
      <c r="H76" s="320"/>
      <c r="I76" s="152" t="s">
        <v>101</v>
      </c>
    </row>
    <row r="77" spans="1:9" ht="26.1" customHeight="1" x14ac:dyDescent="0.2">
      <c r="A77" s="175" t="s">
        <v>39</v>
      </c>
      <c r="B77" s="455" t="s">
        <v>186</v>
      </c>
      <c r="C77" s="456"/>
      <c r="D77" s="456"/>
      <c r="E77" s="456"/>
      <c r="F77" s="95" t="s">
        <v>1</v>
      </c>
      <c r="G77" s="177"/>
      <c r="H77" s="109">
        <f>IF(F77="Sim",G77*G$12,0)</f>
        <v>0</v>
      </c>
      <c r="I77" s="152" t="s">
        <v>101</v>
      </c>
    </row>
    <row r="78" spans="1:9" ht="26.1" customHeight="1" x14ac:dyDescent="0.2">
      <c r="A78" s="175" t="s">
        <v>41</v>
      </c>
      <c r="B78" s="455" t="s">
        <v>187</v>
      </c>
      <c r="C78" s="456"/>
      <c r="D78" s="456"/>
      <c r="E78" s="456"/>
      <c r="F78" s="95" t="s">
        <v>0</v>
      </c>
      <c r="G78" s="177"/>
      <c r="H78" s="109">
        <f>IF(F78="Sim",G78*G$12,0)</f>
        <v>0</v>
      </c>
      <c r="I78" s="152" t="s">
        <v>101</v>
      </c>
    </row>
    <row r="79" spans="1:9" ht="26.1" customHeight="1" x14ac:dyDescent="0.2">
      <c r="A79" s="219" t="s">
        <v>43</v>
      </c>
      <c r="B79" s="457" t="s">
        <v>188</v>
      </c>
      <c r="C79" s="458"/>
      <c r="D79" s="458"/>
      <c r="E79" s="458"/>
      <c r="F79" s="95" t="s">
        <v>1</v>
      </c>
      <c r="G79" s="178">
        <f>IF(F79="Sim",ROUND(F80-(F80*F81),2),0)</f>
        <v>0</v>
      </c>
      <c r="H79" s="109">
        <f t="shared" ref="H79" si="3">G79*G$12</f>
        <v>0</v>
      </c>
      <c r="I79" s="152" t="s">
        <v>101</v>
      </c>
    </row>
    <row r="80" spans="1:9" ht="26.1" customHeight="1" x14ac:dyDescent="0.2">
      <c r="A80" s="220" t="s">
        <v>147</v>
      </c>
      <c r="B80" s="363" t="s">
        <v>179</v>
      </c>
      <c r="C80" s="363"/>
      <c r="D80" s="363"/>
      <c r="E80" s="363"/>
      <c r="F80" s="146"/>
      <c r="G80" s="317" t="s">
        <v>132</v>
      </c>
      <c r="H80" s="318"/>
      <c r="I80" s="152" t="s">
        <v>101</v>
      </c>
    </row>
    <row r="81" spans="1:14" ht="26.1" customHeight="1" x14ac:dyDescent="0.2">
      <c r="A81" s="221" t="s">
        <v>189</v>
      </c>
      <c r="B81" s="459" t="s">
        <v>190</v>
      </c>
      <c r="C81" s="459"/>
      <c r="D81" s="459"/>
      <c r="E81" s="459"/>
      <c r="F81" s="148"/>
      <c r="G81" s="317" t="s">
        <v>132</v>
      </c>
      <c r="H81" s="318"/>
      <c r="I81" s="152" t="s">
        <v>101</v>
      </c>
    </row>
    <row r="82" spans="1:14" ht="26.1" customHeight="1" x14ac:dyDescent="0.2">
      <c r="A82" s="220" t="s">
        <v>46</v>
      </c>
      <c r="B82" s="464" t="s">
        <v>191</v>
      </c>
      <c r="C82" s="465"/>
      <c r="D82" s="465"/>
      <c r="E82" s="465"/>
      <c r="F82" s="105" t="s">
        <v>132</v>
      </c>
      <c r="G82" s="100"/>
      <c r="H82" s="165">
        <f>G82*G$12</f>
        <v>0</v>
      </c>
      <c r="I82" s="152" t="s">
        <v>101</v>
      </c>
    </row>
    <row r="83" spans="1:14" ht="26.1" customHeight="1" x14ac:dyDescent="0.2">
      <c r="A83" s="220" t="s">
        <v>149</v>
      </c>
      <c r="B83" s="464" t="s">
        <v>191</v>
      </c>
      <c r="C83" s="465"/>
      <c r="D83" s="465"/>
      <c r="E83" s="465"/>
      <c r="F83" s="105" t="s">
        <v>132</v>
      </c>
      <c r="G83" s="100"/>
      <c r="H83" s="165">
        <f>G83*G$12</f>
        <v>0</v>
      </c>
      <c r="I83" s="152" t="s">
        <v>101</v>
      </c>
    </row>
    <row r="84" spans="1:14" ht="26.1" customHeight="1" x14ac:dyDescent="0.2">
      <c r="A84" s="370" t="s">
        <v>32</v>
      </c>
      <c r="B84" s="371"/>
      <c r="C84" s="371"/>
      <c r="D84" s="371"/>
      <c r="E84" s="371"/>
      <c r="F84" s="372"/>
      <c r="G84" s="179">
        <f>SUM(G62,G67,G71,G77,G78,G79,G82,G83,G74)</f>
        <v>0</v>
      </c>
      <c r="H84" s="180">
        <f>G84*G12</f>
        <v>0</v>
      </c>
      <c r="I84" s="152" t="s">
        <v>101</v>
      </c>
    </row>
    <row r="85" spans="1:14" ht="26.1" customHeight="1" x14ac:dyDescent="0.2">
      <c r="A85" s="181"/>
      <c r="B85" s="181"/>
      <c r="C85" s="181"/>
      <c r="D85" s="181"/>
      <c r="E85" s="181"/>
      <c r="F85" s="181"/>
      <c r="G85" s="182"/>
      <c r="I85" s="152" t="s">
        <v>101</v>
      </c>
    </row>
    <row r="86" spans="1:14" ht="26.1" customHeight="1" x14ac:dyDescent="0.2">
      <c r="A86" s="183">
        <v>2</v>
      </c>
      <c r="B86" s="184" t="s">
        <v>192</v>
      </c>
      <c r="C86" s="185"/>
      <c r="D86" s="186"/>
      <c r="E86" s="186"/>
      <c r="F86" s="186"/>
      <c r="G86" s="164" t="s">
        <v>128</v>
      </c>
      <c r="H86" s="164" t="s">
        <v>129</v>
      </c>
      <c r="I86" s="152" t="s">
        <v>101</v>
      </c>
    </row>
    <row r="87" spans="1:14" ht="26.1" customHeight="1" x14ac:dyDescent="0.2">
      <c r="A87" s="20" t="s">
        <v>193</v>
      </c>
      <c r="B87" s="340" t="s">
        <v>194</v>
      </c>
      <c r="C87" s="340"/>
      <c r="D87" s="340"/>
      <c r="E87" s="340"/>
      <c r="F87" s="340"/>
      <c r="G87" s="109">
        <f>G48</f>
        <v>0</v>
      </c>
      <c r="H87" s="134">
        <f>G87*G$12</f>
        <v>0</v>
      </c>
      <c r="I87" s="152" t="s">
        <v>101</v>
      </c>
    </row>
    <row r="88" spans="1:14" ht="26.1" customHeight="1" x14ac:dyDescent="0.2">
      <c r="A88" s="20" t="s">
        <v>195</v>
      </c>
      <c r="B88" s="340" t="s">
        <v>196</v>
      </c>
      <c r="C88" s="340"/>
      <c r="D88" s="340"/>
      <c r="E88" s="340"/>
      <c r="F88" s="340"/>
      <c r="G88" s="109">
        <f>G59</f>
        <v>0</v>
      </c>
      <c r="H88" s="134">
        <f t="shared" ref="H88:H90" si="4">G88*G$12</f>
        <v>0</v>
      </c>
      <c r="I88" s="152" t="s">
        <v>101</v>
      </c>
    </row>
    <row r="89" spans="1:14" ht="26.1" customHeight="1" x14ac:dyDescent="0.2">
      <c r="A89" s="20" t="s">
        <v>197</v>
      </c>
      <c r="B89" s="340" t="s">
        <v>198</v>
      </c>
      <c r="C89" s="340"/>
      <c r="D89" s="340"/>
      <c r="E89" s="340"/>
      <c r="F89" s="340"/>
      <c r="G89" s="109">
        <f>G84</f>
        <v>0</v>
      </c>
      <c r="H89" s="134">
        <f t="shared" si="4"/>
        <v>0</v>
      </c>
      <c r="I89" s="152" t="s">
        <v>101</v>
      </c>
    </row>
    <row r="90" spans="1:14" ht="26.1" customHeight="1" x14ac:dyDescent="0.2">
      <c r="A90" s="386" t="s">
        <v>32</v>
      </c>
      <c r="B90" s="386"/>
      <c r="C90" s="386"/>
      <c r="D90" s="386"/>
      <c r="E90" s="386"/>
      <c r="F90" s="386"/>
      <c r="G90" s="180">
        <f>SUM(G87:G89)</f>
        <v>0</v>
      </c>
      <c r="H90" s="180">
        <f t="shared" si="4"/>
        <v>0</v>
      </c>
      <c r="I90" s="152" t="s">
        <v>101</v>
      </c>
    </row>
    <row r="91" spans="1:14" ht="26.1" customHeight="1" x14ac:dyDescent="0.2">
      <c r="B91" s="187"/>
      <c r="C91" s="188"/>
      <c r="D91" s="189"/>
      <c r="E91" s="189"/>
      <c r="F91" s="189"/>
      <c r="G91" s="189"/>
      <c r="I91" s="152" t="s">
        <v>101</v>
      </c>
    </row>
    <row r="92" spans="1:14" ht="26.1" customHeight="1" x14ac:dyDescent="0.2">
      <c r="A92" s="416" t="s">
        <v>48</v>
      </c>
      <c r="B92" s="416"/>
      <c r="C92" s="416"/>
      <c r="D92" s="416"/>
      <c r="E92" s="416"/>
      <c r="F92" s="416"/>
      <c r="G92" s="416"/>
      <c r="H92" s="416"/>
      <c r="I92" s="152" t="s">
        <v>101</v>
      </c>
    </row>
    <row r="93" spans="1:14" ht="26.1" customHeight="1" x14ac:dyDescent="0.2">
      <c r="A93" s="183">
        <v>3</v>
      </c>
      <c r="B93" s="373" t="s">
        <v>49</v>
      </c>
      <c r="C93" s="373"/>
      <c r="D93" s="373"/>
      <c r="E93" s="373"/>
      <c r="F93" s="163" t="s">
        <v>157</v>
      </c>
      <c r="G93" s="190" t="s">
        <v>128</v>
      </c>
      <c r="H93" s="190" t="s">
        <v>129</v>
      </c>
      <c r="I93" s="152" t="s">
        <v>101</v>
      </c>
    </row>
    <row r="94" spans="1:14" ht="26.1" customHeight="1" x14ac:dyDescent="0.2">
      <c r="A94" s="39" t="s">
        <v>26</v>
      </c>
      <c r="B94" s="338" t="s">
        <v>50</v>
      </c>
      <c r="C94" s="338"/>
      <c r="D94" s="338"/>
      <c r="E94" s="338"/>
      <c r="F94" s="110">
        <f>IF($E$7='Base Apoio'!$F$35,'Base Apoio'!F54,IF($E$7='Base Apoio'!$G$35,'Base Apoio'!G54,IF($E$7='Base Apoio'!$H$35,'Base Apoio'!H54)))</f>
        <v>4.1666666666666666E-3</v>
      </c>
      <c r="G94" s="191">
        <f>ROUND(F94*G41,2)</f>
        <v>0</v>
      </c>
      <c r="H94" s="109">
        <f>G94*G$12</f>
        <v>0</v>
      </c>
      <c r="I94" s="152" t="s">
        <v>101</v>
      </c>
      <c r="J94"/>
      <c r="K94"/>
      <c r="L94"/>
      <c r="M94"/>
      <c r="N94"/>
    </row>
    <row r="95" spans="1:14" ht="26.1" customHeight="1" x14ac:dyDescent="0.2">
      <c r="A95" s="39" t="s">
        <v>28</v>
      </c>
      <c r="B95" s="357" t="s">
        <v>53</v>
      </c>
      <c r="C95" s="357"/>
      <c r="D95" s="357"/>
      <c r="E95" s="357"/>
      <c r="F95" s="110">
        <f>IF($E$7='Base Apoio'!$F$35,'Base Apoio'!F56,IF($E$7='Base Apoio'!$G$35,'Base Apoio'!G56,IF($E$7='Base Apoio'!$H$35,'Base Apoio'!H56)))</f>
        <v>3.3333333333333332E-4</v>
      </c>
      <c r="G95" s="192">
        <f>ROUND(F95*G41,2)</f>
        <v>0</v>
      </c>
      <c r="H95" s="109">
        <f t="shared" ref="H95:H100" si="5">G95*G$12</f>
        <v>0</v>
      </c>
      <c r="I95" s="152" t="s">
        <v>101</v>
      </c>
      <c r="J95"/>
      <c r="K95"/>
      <c r="L95"/>
      <c r="M95"/>
      <c r="N95"/>
    </row>
    <row r="96" spans="1:14" ht="26.1" customHeight="1" x14ac:dyDescent="0.2">
      <c r="A96" s="39" t="s">
        <v>30</v>
      </c>
      <c r="B96" s="357" t="s">
        <v>54</v>
      </c>
      <c r="C96" s="357"/>
      <c r="D96" s="357"/>
      <c r="E96" s="357"/>
      <c r="F96" s="110">
        <f>IF($E$7='Base Apoio'!$F$35,'Base Apoio'!F57,IF($E$7='Base Apoio'!$G$35,'Base Apoio'!G57,IF($E$7='Base Apoio'!$H$35,'Base Apoio'!H57)))</f>
        <v>1.6666666666666666E-4</v>
      </c>
      <c r="G96" s="192">
        <f>ROUND(F96*G41,2)</f>
        <v>0</v>
      </c>
      <c r="H96" s="109">
        <f t="shared" si="5"/>
        <v>0</v>
      </c>
      <c r="I96" s="152" t="s">
        <v>101</v>
      </c>
      <c r="J96"/>
      <c r="K96"/>
      <c r="L96"/>
      <c r="M96"/>
      <c r="N96"/>
    </row>
    <row r="97" spans="1:14" ht="26.1" customHeight="1" x14ac:dyDescent="0.2">
      <c r="A97" s="39" t="s">
        <v>37</v>
      </c>
      <c r="B97" s="357" t="s">
        <v>55</v>
      </c>
      <c r="C97" s="357"/>
      <c r="D97" s="357"/>
      <c r="E97" s="357"/>
      <c r="F97" s="110">
        <f>IF($E$7='Base Apoio'!$F$35,'Base Apoio'!F58,IF($E$7='Base Apoio'!$G$35,'Base Apoio'!G58,IF($E$7='Base Apoio'!$H$35,'Base Apoio'!H58)))</f>
        <v>1.9833333333333335E-2</v>
      </c>
      <c r="G97" s="191">
        <f>ROUND(F97*G41,2)</f>
        <v>0</v>
      </c>
      <c r="H97" s="109">
        <f t="shared" si="5"/>
        <v>0</v>
      </c>
      <c r="I97" s="152" t="s">
        <v>101</v>
      </c>
      <c r="J97"/>
      <c r="K97"/>
      <c r="L97"/>
      <c r="M97"/>
      <c r="N97"/>
    </row>
    <row r="98" spans="1:14" ht="26.1" customHeight="1" x14ac:dyDescent="0.2">
      <c r="A98" s="39" t="s">
        <v>39</v>
      </c>
      <c r="B98" s="357" t="s">
        <v>56</v>
      </c>
      <c r="C98" s="357"/>
      <c r="D98" s="357"/>
      <c r="E98" s="357"/>
      <c r="F98" s="110">
        <f>IF($E$7='Base Apoio'!$F$35,'Base Apoio'!F60,IF($E$7='Base Apoio'!$G$35,'Base Apoio'!G60,IF($E$7='Base Apoio'!$H$35,'Base Apoio'!H60)))</f>
        <v>6.1483333333333346E-3</v>
      </c>
      <c r="G98" s="192">
        <f>ROUND(F98*G41,2)</f>
        <v>0</v>
      </c>
      <c r="H98" s="109">
        <f t="shared" si="5"/>
        <v>0</v>
      </c>
      <c r="I98" s="152" t="s">
        <v>101</v>
      </c>
      <c r="J98"/>
      <c r="K98"/>
      <c r="L98"/>
      <c r="M98"/>
      <c r="N98"/>
    </row>
    <row r="99" spans="1:14" ht="26.1" customHeight="1" x14ac:dyDescent="0.2">
      <c r="A99" s="39" t="s">
        <v>41</v>
      </c>
      <c r="B99" s="357" t="s">
        <v>57</v>
      </c>
      <c r="C99" s="357"/>
      <c r="D99" s="357"/>
      <c r="E99" s="357"/>
      <c r="F99" s="110">
        <f>IF($E$7='Base Apoio'!$F$35,'Base Apoio'!F61,IF($E$7='Base Apoio'!$G$35,'Base Apoio'!G61,IF($E$7='Base Apoio'!$H$35,'Base Apoio'!H61)))</f>
        <v>0.05</v>
      </c>
      <c r="G99" s="192">
        <f>ROUND(F99*G41,2)</f>
        <v>0</v>
      </c>
      <c r="H99" s="109">
        <f t="shared" si="5"/>
        <v>0</v>
      </c>
      <c r="I99" s="152" t="s">
        <v>101</v>
      </c>
      <c r="J99"/>
      <c r="K99"/>
      <c r="L99"/>
      <c r="M99"/>
      <c r="N99"/>
    </row>
    <row r="100" spans="1:14" ht="26.1" customHeight="1" x14ac:dyDescent="0.2">
      <c r="A100" s="386" t="s">
        <v>32</v>
      </c>
      <c r="B100" s="386"/>
      <c r="C100" s="386"/>
      <c r="D100" s="386"/>
      <c r="E100" s="386"/>
      <c r="F100" s="193">
        <f>'Base Apoio'!F62</f>
        <v>8.1798666666666672E-2</v>
      </c>
      <c r="G100" s="108">
        <f>SUM(G94:G99)</f>
        <v>0</v>
      </c>
      <c r="H100" s="180">
        <f t="shared" si="5"/>
        <v>0</v>
      </c>
      <c r="I100" s="152" t="s">
        <v>101</v>
      </c>
      <c r="J100"/>
      <c r="K100"/>
      <c r="L100"/>
      <c r="M100"/>
      <c r="N100"/>
    </row>
    <row r="101" spans="1:14" ht="26.1" customHeight="1" x14ac:dyDescent="0.2">
      <c r="A101" s="166"/>
      <c r="B101" s="194"/>
      <c r="C101" s="167"/>
      <c r="D101" s="167"/>
      <c r="E101" s="167"/>
      <c r="F101" s="168"/>
      <c r="G101" s="97"/>
      <c r="I101" s="152" t="s">
        <v>101</v>
      </c>
      <c r="J101"/>
      <c r="K101"/>
      <c r="L101"/>
      <c r="M101"/>
      <c r="N101"/>
    </row>
    <row r="102" spans="1:14" ht="26.1" customHeight="1" x14ac:dyDescent="0.2">
      <c r="A102" s="365" t="s">
        <v>58</v>
      </c>
      <c r="B102" s="365"/>
      <c r="C102" s="365"/>
      <c r="D102" s="365"/>
      <c r="E102" s="365"/>
      <c r="F102" s="365"/>
      <c r="G102" s="365"/>
      <c r="H102" s="365"/>
      <c r="I102" s="152" t="s">
        <v>101</v>
      </c>
    </row>
    <row r="103" spans="1:14" ht="26.1" customHeight="1" x14ac:dyDescent="0.2">
      <c r="A103" s="195" t="s">
        <v>199</v>
      </c>
      <c r="B103" s="408" t="s">
        <v>60</v>
      </c>
      <c r="C103" s="409"/>
      <c r="D103" s="409"/>
      <c r="E103" s="409"/>
      <c r="F103" s="409"/>
      <c r="G103" s="164" t="s">
        <v>128</v>
      </c>
      <c r="H103" s="164" t="s">
        <v>129</v>
      </c>
      <c r="I103" s="152" t="s">
        <v>101</v>
      </c>
    </row>
    <row r="104" spans="1:14" ht="44.25" customHeight="1" x14ac:dyDescent="0.2">
      <c r="A104" s="196"/>
      <c r="B104" s="382" t="s">
        <v>200</v>
      </c>
      <c r="C104" s="383"/>
      <c r="D104" s="383"/>
      <c r="E104" s="383"/>
      <c r="F104" s="384"/>
      <c r="G104" s="366">
        <f>ROUND(G41+G45+G46,2)</f>
        <v>0</v>
      </c>
      <c r="H104" s="366"/>
      <c r="I104" s="152" t="s">
        <v>101</v>
      </c>
    </row>
    <row r="105" spans="1:14" ht="26.1" customHeight="1" x14ac:dyDescent="0.2">
      <c r="A105" s="62" t="s">
        <v>26</v>
      </c>
      <c r="B105" s="286" t="s">
        <v>61</v>
      </c>
      <c r="C105" s="272"/>
      <c r="D105" s="272"/>
      <c r="E105" s="273"/>
      <c r="F105" s="110">
        <f>IF($E$7='Base Apoio'!$F$35,'Base Apoio'!F66,IF($E$7='Base Apoio'!$G$35,'Base Apoio'!G66,IF($E$7='Base Apoio'!$H$35,'Base Apoio'!H66)))</f>
        <v>1.6899999999999998E-2</v>
      </c>
      <c r="G105" s="113">
        <f>F105*G41</f>
        <v>0</v>
      </c>
      <c r="H105" s="109">
        <f>G105*G$12</f>
        <v>0</v>
      </c>
      <c r="I105" s="152" t="s">
        <v>101</v>
      </c>
      <c r="J105"/>
      <c r="K105"/>
      <c r="L105"/>
      <c r="M105"/>
      <c r="N105"/>
    </row>
    <row r="106" spans="1:14" ht="26.1" customHeight="1" x14ac:dyDescent="0.2">
      <c r="A106" s="197" t="s">
        <v>28</v>
      </c>
      <c r="B106" s="251" t="s">
        <v>62</v>
      </c>
      <c r="C106" s="252"/>
      <c r="D106" s="252"/>
      <c r="E106" s="253"/>
      <c r="F106" s="110">
        <f>IF($E$7='Base Apoio'!$F$35,'Base Apoio'!F67,IF($E$7='Base Apoio'!$G$35,'Base Apoio'!G67,IF($E$7='Base Apoio'!$H$35,'Base Apoio'!H67)))</f>
        <v>1.3888888888888888E-2</v>
      </c>
      <c r="G106" s="114">
        <f>ROUND(F106*G104,2)</f>
        <v>0</v>
      </c>
      <c r="H106" s="109">
        <f t="shared" ref="H106:H110" si="6">G106*G$12</f>
        <v>0</v>
      </c>
      <c r="I106" s="152" t="s">
        <v>101</v>
      </c>
      <c r="J106"/>
      <c r="K106"/>
      <c r="L106"/>
      <c r="M106"/>
      <c r="N106"/>
    </row>
    <row r="107" spans="1:14" ht="26.1" customHeight="1" x14ac:dyDescent="0.2">
      <c r="A107" s="53" t="s">
        <v>30</v>
      </c>
      <c r="B107" s="251" t="s">
        <v>64</v>
      </c>
      <c r="C107" s="252"/>
      <c r="D107" s="252"/>
      <c r="E107" s="253"/>
      <c r="F107" s="110">
        <f>IF($E$7='Base Apoio'!$F$35,'Base Apoio'!F69,IF($E$7='Base Apoio'!$G$35,'Base Apoio'!G69,IF($E$7='Base Apoio'!$H$35,'Base Apoio'!H69)))</f>
        <v>2.0833333333333332E-4</v>
      </c>
      <c r="G107" s="115">
        <f>ROUND(F107*G104,2)</f>
        <v>0</v>
      </c>
      <c r="H107" s="109">
        <f t="shared" si="6"/>
        <v>0</v>
      </c>
      <c r="I107" s="152" t="s">
        <v>101</v>
      </c>
      <c r="J107"/>
      <c r="K107"/>
      <c r="L107"/>
      <c r="M107"/>
      <c r="N107"/>
    </row>
    <row r="108" spans="1:14" ht="26.1" customHeight="1" x14ac:dyDescent="0.2">
      <c r="A108" s="53" t="s">
        <v>37</v>
      </c>
      <c r="B108" s="251" t="s">
        <v>65</v>
      </c>
      <c r="C108" s="252"/>
      <c r="D108" s="252"/>
      <c r="E108" s="253"/>
      <c r="F108" s="110">
        <f>IF($E$7='Base Apoio'!$F$35,'Base Apoio'!F71,IF($E$7='Base Apoio'!$G$35,'Base Apoio'!G71,IF($E$7='Base Apoio'!$H$35,'Base Apoio'!H71)))</f>
        <v>8.2222222222222228E-3</v>
      </c>
      <c r="G108" s="115">
        <f>ROUND(F108*G104,2)</f>
        <v>0</v>
      </c>
      <c r="H108" s="109">
        <f t="shared" si="6"/>
        <v>0</v>
      </c>
      <c r="I108" s="152" t="s">
        <v>101</v>
      </c>
      <c r="J108"/>
      <c r="K108"/>
      <c r="L108"/>
      <c r="M108"/>
      <c r="N108"/>
    </row>
    <row r="109" spans="1:14" ht="26.1" customHeight="1" x14ac:dyDescent="0.2">
      <c r="A109" s="53" t="s">
        <v>39</v>
      </c>
      <c r="B109" s="295" t="s">
        <v>66</v>
      </c>
      <c r="C109" s="296"/>
      <c r="D109" s="296"/>
      <c r="E109" s="297"/>
      <c r="F109" s="110">
        <f>IF($E$7='Base Apoio'!$F$35,'Base Apoio'!F73,IF($E$7='Base Apoio'!$G$35,'Base Apoio'!G73,IF($E$7='Base Apoio'!$H$35,'Base Apoio'!H73)))</f>
        <v>3.2499999999999999E-4</v>
      </c>
      <c r="G109" s="115">
        <f>ROUND(F109*G104,2)</f>
        <v>0</v>
      </c>
      <c r="H109" s="109">
        <f t="shared" si="6"/>
        <v>0</v>
      </c>
      <c r="I109" s="152" t="s">
        <v>101</v>
      </c>
      <c r="J109"/>
      <c r="K109"/>
      <c r="L109"/>
      <c r="M109"/>
      <c r="N109"/>
    </row>
    <row r="110" spans="1:14" ht="26.1" customHeight="1" x14ac:dyDescent="0.2">
      <c r="A110" s="57" t="s">
        <v>41</v>
      </c>
      <c r="B110" s="295" t="s">
        <v>68</v>
      </c>
      <c r="C110" s="296"/>
      <c r="D110" s="296"/>
      <c r="E110" s="297"/>
      <c r="F110" s="110">
        <f>IF($E$7='Base Apoio'!$F$35,'Base Apoio'!F75,IF($E$7='Base Apoio'!$G$35,'Base Apoio'!G75,IF($E$7='Base Apoio'!$H$35,'Base Apoio'!H75)))</f>
        <v>6.9999999999999999E-4</v>
      </c>
      <c r="G110" s="198">
        <f>(G41+G46)*F110</f>
        <v>0</v>
      </c>
      <c r="H110" s="109">
        <f t="shared" si="6"/>
        <v>0</v>
      </c>
      <c r="I110" s="152" t="s">
        <v>101</v>
      </c>
      <c r="J110"/>
      <c r="K110"/>
      <c r="L110"/>
      <c r="M110"/>
      <c r="N110"/>
    </row>
    <row r="111" spans="1:14" ht="26.1" customHeight="1" x14ac:dyDescent="0.2">
      <c r="A111" s="379" t="s">
        <v>201</v>
      </c>
      <c r="B111" s="380"/>
      <c r="C111" s="380"/>
      <c r="D111" s="380"/>
      <c r="E111" s="380"/>
      <c r="F111" s="381"/>
      <c r="G111" s="116">
        <f>ROUND(SUM(G105:G110),2)</f>
        <v>0</v>
      </c>
      <c r="H111" s="199">
        <f>G111*G$12</f>
        <v>0</v>
      </c>
      <c r="I111" s="152" t="s">
        <v>101</v>
      </c>
      <c r="J111"/>
      <c r="K111"/>
      <c r="L111"/>
      <c r="M111"/>
      <c r="N111"/>
    </row>
    <row r="112" spans="1:14" ht="26.1" customHeight="1" x14ac:dyDescent="0.2">
      <c r="A112" s="57" t="s">
        <v>43</v>
      </c>
      <c r="B112" s="374" t="s">
        <v>202</v>
      </c>
      <c r="C112" s="375"/>
      <c r="D112" s="375"/>
      <c r="E112" s="375"/>
      <c r="F112" s="110">
        <f>IF($E$7='Base Apoio'!$F$35,'Base Apoio'!F76,IF($E$7='Base Apoio'!$G$35,'Base Apoio'!G76,IF($E$7='Base Apoio'!$H$35,'Base Apoio'!H76)))</f>
        <v>1.247577777777778E-2</v>
      </c>
      <c r="G112" s="117">
        <f>ROUND(G111*F59,2)</f>
        <v>0</v>
      </c>
      <c r="H112" s="109">
        <f t="shared" ref="H112:H115" si="7">G112*G$12</f>
        <v>0</v>
      </c>
      <c r="I112" s="152" t="s">
        <v>101</v>
      </c>
      <c r="J112"/>
      <c r="K112"/>
      <c r="L112"/>
      <c r="M112"/>
      <c r="N112"/>
    </row>
    <row r="113" spans="1:18" ht="26.1" customHeight="1" x14ac:dyDescent="0.2">
      <c r="A113" s="39" t="s">
        <v>149</v>
      </c>
      <c r="B113" s="307" t="s">
        <v>203</v>
      </c>
      <c r="C113" s="307"/>
      <c r="D113" s="410" t="s">
        <v>204</v>
      </c>
      <c r="E113" s="411"/>
      <c r="F113" s="414">
        <v>38.96</v>
      </c>
      <c r="G113" s="118">
        <f>ROUND(((((G71+G77+G78+G79)/30)*F113))/12,2)</f>
        <v>0</v>
      </c>
      <c r="H113" s="109">
        <f t="shared" si="7"/>
        <v>0</v>
      </c>
      <c r="I113" s="152" t="s">
        <v>101</v>
      </c>
      <c r="J113"/>
      <c r="K113"/>
      <c r="L113"/>
      <c r="M113"/>
      <c r="N113"/>
    </row>
    <row r="114" spans="1:18" ht="26.1" customHeight="1" x14ac:dyDescent="0.2">
      <c r="A114" s="39" t="s">
        <v>151</v>
      </c>
      <c r="B114" s="351" t="s">
        <v>205</v>
      </c>
      <c r="C114" s="351"/>
      <c r="D114" s="412"/>
      <c r="E114" s="413"/>
      <c r="F114" s="415"/>
      <c r="G114" s="118">
        <f>ROUND(((((G100/30)*F113))/30)/12,2)</f>
        <v>0</v>
      </c>
      <c r="H114" s="109">
        <f t="shared" si="7"/>
        <v>0</v>
      </c>
      <c r="I114" s="152" t="s">
        <v>101</v>
      </c>
      <c r="J114"/>
      <c r="K114"/>
      <c r="L114"/>
      <c r="M114"/>
      <c r="N114"/>
    </row>
    <row r="115" spans="1:18" ht="26.1" customHeight="1" x14ac:dyDescent="0.2">
      <c r="A115" s="370" t="s">
        <v>32</v>
      </c>
      <c r="B115" s="371"/>
      <c r="C115" s="371"/>
      <c r="D115" s="371"/>
      <c r="E115" s="371"/>
      <c r="F115" s="372"/>
      <c r="G115" s="119">
        <f>SUM(G111:G114)</f>
        <v>0</v>
      </c>
      <c r="H115" s="180">
        <f t="shared" si="7"/>
        <v>0</v>
      </c>
      <c r="I115" s="152" t="s">
        <v>101</v>
      </c>
      <c r="J115"/>
      <c r="K115"/>
      <c r="L115"/>
      <c r="M115"/>
      <c r="N115"/>
    </row>
    <row r="116" spans="1:18" ht="26.1" customHeight="1" x14ac:dyDescent="0.2">
      <c r="I116" s="152" t="s">
        <v>101</v>
      </c>
      <c r="J116"/>
      <c r="K116"/>
      <c r="L116"/>
      <c r="M116"/>
      <c r="N116"/>
    </row>
    <row r="117" spans="1:18" ht="26.1" customHeight="1" x14ac:dyDescent="0.2">
      <c r="A117" s="376" t="s">
        <v>206</v>
      </c>
      <c r="B117" s="376"/>
      <c r="C117" s="376"/>
      <c r="D117" s="376"/>
      <c r="E117" s="376"/>
      <c r="F117" s="376"/>
      <c r="G117" s="376"/>
      <c r="H117" s="376"/>
      <c r="I117" s="152" t="s">
        <v>101</v>
      </c>
    </row>
    <row r="118" spans="1:18" ht="26.1" customHeight="1" x14ac:dyDescent="0.2">
      <c r="A118" s="200">
        <v>5</v>
      </c>
      <c r="B118" s="367" t="s">
        <v>207</v>
      </c>
      <c r="C118" s="368"/>
      <c r="D118" s="368"/>
      <c r="E118" s="368"/>
      <c r="F118" s="369"/>
      <c r="G118" s="201" t="s">
        <v>128</v>
      </c>
      <c r="H118" s="201" t="s">
        <v>129</v>
      </c>
      <c r="I118" s="152" t="s">
        <v>101</v>
      </c>
    </row>
    <row r="119" spans="1:18" ht="26.1" customHeight="1" x14ac:dyDescent="0.2">
      <c r="A119" s="62" t="s">
        <v>26</v>
      </c>
      <c r="B119" s="286" t="s">
        <v>208</v>
      </c>
      <c r="C119" s="272"/>
      <c r="D119" s="272"/>
      <c r="E119" s="272"/>
      <c r="F119" s="273"/>
      <c r="G119" s="202">
        <f>G147</f>
        <v>0</v>
      </c>
      <c r="H119" s="109">
        <f>G119*G$12</f>
        <v>0</v>
      </c>
      <c r="I119" s="152" t="s">
        <v>101</v>
      </c>
    </row>
    <row r="120" spans="1:18" ht="26.1" customHeight="1" x14ac:dyDescent="0.2">
      <c r="A120" s="57" t="s">
        <v>28</v>
      </c>
      <c r="B120" s="251" t="s">
        <v>209</v>
      </c>
      <c r="C120" s="252"/>
      <c r="D120" s="252"/>
      <c r="E120" s="252"/>
      <c r="F120" s="253"/>
      <c r="G120" s="198">
        <f>G171</f>
        <v>0</v>
      </c>
      <c r="H120" s="109">
        <f t="shared" ref="H120:H123" si="8">G120*G$12</f>
        <v>0</v>
      </c>
      <c r="I120" s="152" t="s">
        <v>101</v>
      </c>
    </row>
    <row r="121" spans="1:18" ht="26.1" customHeight="1" x14ac:dyDescent="0.2">
      <c r="A121" s="57" t="s">
        <v>30</v>
      </c>
      <c r="B121" s="251" t="s">
        <v>210</v>
      </c>
      <c r="C121" s="252"/>
      <c r="D121" s="252"/>
      <c r="E121" s="252"/>
      <c r="F121" s="253"/>
      <c r="G121" s="198">
        <f>G195</f>
        <v>0</v>
      </c>
      <c r="H121" s="109">
        <f t="shared" si="8"/>
        <v>0</v>
      </c>
      <c r="I121" s="152" t="s">
        <v>101</v>
      </c>
    </row>
    <row r="122" spans="1:18" ht="26.1" customHeight="1" x14ac:dyDescent="0.2">
      <c r="A122" s="57" t="s">
        <v>37</v>
      </c>
      <c r="B122" s="251" t="s">
        <v>211</v>
      </c>
      <c r="C122" s="252"/>
      <c r="D122" s="252"/>
      <c r="E122" s="252"/>
      <c r="F122" s="253"/>
      <c r="G122" s="198">
        <f>G219</f>
        <v>0</v>
      </c>
      <c r="H122" s="109">
        <f t="shared" si="8"/>
        <v>0</v>
      </c>
      <c r="I122" s="152" t="s">
        <v>101</v>
      </c>
    </row>
    <row r="123" spans="1:18" ht="26.1" customHeight="1" x14ac:dyDescent="0.2">
      <c r="A123" s="370" t="s">
        <v>32</v>
      </c>
      <c r="B123" s="371"/>
      <c r="C123" s="371"/>
      <c r="D123" s="371"/>
      <c r="E123" s="371"/>
      <c r="F123" s="372"/>
      <c r="G123" s="203">
        <f>SUM(G119:G122)</f>
        <v>0</v>
      </c>
      <c r="H123" s="180">
        <f t="shared" si="8"/>
        <v>0</v>
      </c>
      <c r="I123" s="152" t="s">
        <v>101</v>
      </c>
    </row>
    <row r="124" spans="1:18" ht="26.1" customHeight="1" x14ac:dyDescent="0.2">
      <c r="A124" s="204"/>
      <c r="B124" s="181"/>
      <c r="C124" s="181"/>
      <c r="D124" s="181"/>
      <c r="E124" s="181"/>
      <c r="F124" s="181"/>
      <c r="G124" s="205"/>
      <c r="I124" s="152" t="s">
        <v>101</v>
      </c>
    </row>
    <row r="125" spans="1:18" ht="26.1" customHeight="1" x14ac:dyDescent="0.2">
      <c r="A125" s="377" t="s">
        <v>212</v>
      </c>
      <c r="B125" s="377"/>
      <c r="C125" s="377"/>
      <c r="D125" s="377"/>
      <c r="E125" s="377"/>
      <c r="F125" s="377"/>
      <c r="G125" s="377"/>
      <c r="H125" s="377"/>
      <c r="I125" s="152" t="str">
        <f>IF(G147&gt;0,"Conteúdo OK","")</f>
        <v/>
      </c>
    </row>
    <row r="126" spans="1:18" ht="26.1" customHeight="1" x14ac:dyDescent="0.2">
      <c r="A126" s="206" t="s">
        <v>213</v>
      </c>
      <c r="B126" s="353" t="s">
        <v>214</v>
      </c>
      <c r="C126" s="353"/>
      <c r="D126" s="207" t="s">
        <v>215</v>
      </c>
      <c r="E126" s="207" t="s">
        <v>216</v>
      </c>
      <c r="F126" s="207" t="s">
        <v>217</v>
      </c>
      <c r="G126" s="207" t="s">
        <v>218</v>
      </c>
      <c r="H126" s="207" t="s">
        <v>219</v>
      </c>
      <c r="I126" s="152" t="str">
        <f>IF(G147&gt;0,"Conteúdo OK","")</f>
        <v/>
      </c>
      <c r="J126"/>
      <c r="K126"/>
      <c r="L126"/>
      <c r="M126"/>
      <c r="N126"/>
      <c r="O126"/>
      <c r="P126"/>
      <c r="Q126"/>
      <c r="R126"/>
    </row>
    <row r="127" spans="1:18" ht="26.1" customHeight="1" x14ac:dyDescent="0.2">
      <c r="A127" s="208">
        <v>1</v>
      </c>
      <c r="B127" s="352" t="s">
        <v>285</v>
      </c>
      <c r="C127" s="352"/>
      <c r="D127" s="124">
        <v>0</v>
      </c>
      <c r="E127" s="30">
        <v>12</v>
      </c>
      <c r="F127" s="30">
        <v>4</v>
      </c>
      <c r="G127" s="134">
        <f t="shared" ref="G127:G146" si="9">IF(B127&lt;&gt;"",ROUND(D127*F127/E127,2),0)</f>
        <v>0</v>
      </c>
      <c r="H127" s="126">
        <f t="shared" ref="H127:H146" si="10">G127*G$12</f>
        <v>0</v>
      </c>
      <c r="I127" s="152" t="str">
        <f>IF((COUNTA(B127:H127))=6,"Conteúdo OK","")</f>
        <v>Conteúdo OK</v>
      </c>
      <c r="J127"/>
      <c r="K127"/>
      <c r="L127"/>
      <c r="M127"/>
      <c r="N127"/>
      <c r="O127"/>
      <c r="P127"/>
      <c r="Q127"/>
      <c r="R127"/>
    </row>
    <row r="128" spans="1:18" ht="26.1" customHeight="1" x14ac:dyDescent="0.2">
      <c r="A128" s="208">
        <v>2</v>
      </c>
      <c r="B128" s="352" t="s">
        <v>283</v>
      </c>
      <c r="C128" s="352"/>
      <c r="D128" s="124">
        <v>0</v>
      </c>
      <c r="E128" s="30">
        <v>12</v>
      </c>
      <c r="F128" s="30">
        <v>4</v>
      </c>
      <c r="G128" s="134">
        <f t="shared" si="9"/>
        <v>0</v>
      </c>
      <c r="H128" s="126">
        <f t="shared" si="10"/>
        <v>0</v>
      </c>
      <c r="I128" s="152" t="str">
        <f t="shared" ref="I128:I146" si="11">IF((COUNTA(B128:H128))=6,"Conteúdo OK","")</f>
        <v>Conteúdo OK</v>
      </c>
      <c r="J128"/>
      <c r="K128"/>
      <c r="L128"/>
      <c r="M128"/>
      <c r="N128"/>
      <c r="O128"/>
      <c r="P128"/>
      <c r="Q128"/>
      <c r="R128"/>
    </row>
    <row r="129" spans="1:18" ht="26.1" customHeight="1" x14ac:dyDescent="0.2">
      <c r="A129" s="208">
        <v>3</v>
      </c>
      <c r="B129" s="352" t="s">
        <v>284</v>
      </c>
      <c r="C129" s="352"/>
      <c r="D129" s="124">
        <v>0</v>
      </c>
      <c r="E129" s="30">
        <v>12</v>
      </c>
      <c r="F129" s="30">
        <v>2</v>
      </c>
      <c r="G129" s="134">
        <f t="shared" si="9"/>
        <v>0</v>
      </c>
      <c r="H129" s="126">
        <f t="shared" si="10"/>
        <v>0</v>
      </c>
      <c r="I129" s="152" t="str">
        <f t="shared" si="11"/>
        <v>Conteúdo OK</v>
      </c>
      <c r="J129"/>
      <c r="K129"/>
      <c r="L129"/>
      <c r="M129"/>
      <c r="N129"/>
      <c r="O129"/>
      <c r="P129"/>
      <c r="Q129"/>
      <c r="R129"/>
    </row>
    <row r="130" spans="1:18" ht="26.1" customHeight="1" x14ac:dyDescent="0.2">
      <c r="A130" s="208">
        <v>4</v>
      </c>
      <c r="B130" s="352"/>
      <c r="C130" s="352"/>
      <c r="D130" s="124"/>
      <c r="E130" s="30"/>
      <c r="F130" s="30"/>
      <c r="G130" s="134">
        <f t="shared" si="9"/>
        <v>0</v>
      </c>
      <c r="H130" s="126">
        <f t="shared" si="10"/>
        <v>0</v>
      </c>
      <c r="I130" s="152" t="str">
        <f t="shared" si="11"/>
        <v/>
      </c>
      <c r="J130"/>
      <c r="K130"/>
      <c r="L130"/>
      <c r="M130"/>
      <c r="N130"/>
      <c r="O130"/>
      <c r="P130"/>
      <c r="Q130"/>
      <c r="R130"/>
    </row>
    <row r="131" spans="1:18" ht="26.1" customHeight="1" x14ac:dyDescent="0.2">
      <c r="A131" s="208">
        <v>5</v>
      </c>
      <c r="B131" s="352"/>
      <c r="C131" s="352"/>
      <c r="D131" s="124"/>
      <c r="E131" s="30"/>
      <c r="F131" s="30"/>
      <c r="G131" s="134">
        <f t="shared" si="9"/>
        <v>0</v>
      </c>
      <c r="H131" s="126">
        <f t="shared" si="10"/>
        <v>0</v>
      </c>
      <c r="I131" s="152" t="str">
        <f t="shared" si="11"/>
        <v/>
      </c>
      <c r="J131"/>
      <c r="K131"/>
      <c r="L131"/>
      <c r="M131"/>
      <c r="N131"/>
      <c r="O131"/>
      <c r="P131"/>
      <c r="Q131"/>
      <c r="R131"/>
    </row>
    <row r="132" spans="1:18" ht="26.1" customHeight="1" x14ac:dyDescent="0.2">
      <c r="A132" s="208">
        <v>6</v>
      </c>
      <c r="B132" s="352"/>
      <c r="C132" s="352"/>
      <c r="D132" s="124"/>
      <c r="E132" s="30"/>
      <c r="F132" s="30"/>
      <c r="G132" s="134">
        <f t="shared" si="9"/>
        <v>0</v>
      </c>
      <c r="H132" s="126">
        <f t="shared" si="10"/>
        <v>0</v>
      </c>
      <c r="I132" s="152" t="str">
        <f t="shared" si="11"/>
        <v/>
      </c>
      <c r="J132"/>
      <c r="K132"/>
      <c r="L132"/>
      <c r="M132"/>
      <c r="N132"/>
      <c r="O132"/>
      <c r="P132"/>
      <c r="Q132"/>
      <c r="R132"/>
    </row>
    <row r="133" spans="1:18" ht="26.1" customHeight="1" x14ac:dyDescent="0.2">
      <c r="A133" s="208">
        <v>7</v>
      </c>
      <c r="B133" s="352"/>
      <c r="C133" s="352"/>
      <c r="D133" s="124"/>
      <c r="E133" s="30"/>
      <c r="F133" s="30"/>
      <c r="G133" s="134">
        <f t="shared" si="9"/>
        <v>0</v>
      </c>
      <c r="H133" s="126">
        <f t="shared" si="10"/>
        <v>0</v>
      </c>
      <c r="I133" s="152" t="str">
        <f t="shared" si="11"/>
        <v/>
      </c>
      <c r="J133"/>
      <c r="K133"/>
      <c r="L133"/>
      <c r="M133"/>
      <c r="N133"/>
      <c r="O133"/>
      <c r="P133"/>
      <c r="Q133"/>
      <c r="R133"/>
    </row>
    <row r="134" spans="1:18" ht="26.1" customHeight="1" x14ac:dyDescent="0.2">
      <c r="A134" s="208">
        <v>8</v>
      </c>
      <c r="B134" s="352"/>
      <c r="C134" s="352"/>
      <c r="D134" s="124"/>
      <c r="E134" s="30"/>
      <c r="F134" s="30"/>
      <c r="G134" s="134">
        <f t="shared" si="9"/>
        <v>0</v>
      </c>
      <c r="H134" s="126">
        <f t="shared" si="10"/>
        <v>0</v>
      </c>
      <c r="I134" s="152" t="str">
        <f t="shared" si="11"/>
        <v/>
      </c>
      <c r="J134"/>
      <c r="K134"/>
      <c r="L134"/>
      <c r="M134"/>
      <c r="N134"/>
      <c r="O134"/>
      <c r="P134"/>
      <c r="Q134"/>
      <c r="R134"/>
    </row>
    <row r="135" spans="1:18" ht="26.1" customHeight="1" x14ac:dyDescent="0.2">
      <c r="A135" s="208">
        <v>9</v>
      </c>
      <c r="B135" s="352"/>
      <c r="C135" s="352"/>
      <c r="D135" s="124"/>
      <c r="E135" s="30"/>
      <c r="F135" s="30"/>
      <c r="G135" s="134">
        <f t="shared" si="9"/>
        <v>0</v>
      </c>
      <c r="H135" s="126">
        <f t="shared" si="10"/>
        <v>0</v>
      </c>
      <c r="I135" s="152" t="str">
        <f t="shared" si="11"/>
        <v/>
      </c>
      <c r="J135"/>
      <c r="K135"/>
      <c r="L135"/>
      <c r="M135"/>
      <c r="N135"/>
      <c r="O135"/>
      <c r="P135"/>
      <c r="Q135"/>
      <c r="R135"/>
    </row>
    <row r="136" spans="1:18" ht="26.1" customHeight="1" x14ac:dyDescent="0.2">
      <c r="A136" s="208">
        <v>10</v>
      </c>
      <c r="B136" s="352"/>
      <c r="C136" s="352"/>
      <c r="D136" s="124"/>
      <c r="E136" s="30"/>
      <c r="F136" s="30"/>
      <c r="G136" s="134">
        <f t="shared" si="9"/>
        <v>0</v>
      </c>
      <c r="H136" s="126">
        <f t="shared" si="10"/>
        <v>0</v>
      </c>
      <c r="I136" s="152" t="str">
        <f t="shared" si="11"/>
        <v/>
      </c>
      <c r="J136"/>
      <c r="K136"/>
      <c r="L136"/>
      <c r="M136"/>
      <c r="N136"/>
      <c r="O136"/>
      <c r="P136"/>
      <c r="Q136"/>
      <c r="R136"/>
    </row>
    <row r="137" spans="1:18" ht="26.1" hidden="1" customHeight="1" outlineLevel="1" x14ac:dyDescent="0.2">
      <c r="A137" s="208">
        <v>11</v>
      </c>
      <c r="B137" s="352"/>
      <c r="C137" s="352"/>
      <c r="D137" s="124"/>
      <c r="E137" s="30"/>
      <c r="F137" s="30"/>
      <c r="G137" s="134">
        <f t="shared" si="9"/>
        <v>0</v>
      </c>
      <c r="H137" s="126">
        <f t="shared" si="10"/>
        <v>0</v>
      </c>
      <c r="I137" s="152" t="str">
        <f t="shared" si="11"/>
        <v/>
      </c>
      <c r="J137"/>
      <c r="K137"/>
      <c r="L137"/>
      <c r="M137"/>
      <c r="N137"/>
      <c r="O137"/>
      <c r="P137"/>
      <c r="Q137"/>
      <c r="R137"/>
    </row>
    <row r="138" spans="1:18" ht="26.1" hidden="1" customHeight="1" outlineLevel="1" x14ac:dyDescent="0.2">
      <c r="A138" s="208">
        <v>12</v>
      </c>
      <c r="B138" s="350"/>
      <c r="C138" s="350"/>
      <c r="D138" s="124"/>
      <c r="E138" s="30"/>
      <c r="F138" s="30"/>
      <c r="G138" s="134">
        <f t="shared" si="9"/>
        <v>0</v>
      </c>
      <c r="H138" s="126">
        <f t="shared" si="10"/>
        <v>0</v>
      </c>
      <c r="I138" s="152" t="str">
        <f t="shared" si="11"/>
        <v/>
      </c>
      <c r="J138"/>
      <c r="K138"/>
      <c r="L138"/>
      <c r="M138"/>
      <c r="N138"/>
      <c r="O138"/>
      <c r="P138"/>
      <c r="Q138"/>
      <c r="R138"/>
    </row>
    <row r="139" spans="1:18" ht="26.1" hidden="1" customHeight="1" outlineLevel="1" x14ac:dyDescent="0.2">
      <c r="A139" s="208">
        <v>13</v>
      </c>
      <c r="B139" s="350"/>
      <c r="C139" s="350"/>
      <c r="D139" s="124"/>
      <c r="E139" s="30"/>
      <c r="F139" s="30"/>
      <c r="G139" s="134">
        <f t="shared" si="9"/>
        <v>0</v>
      </c>
      <c r="H139" s="126">
        <f t="shared" si="10"/>
        <v>0</v>
      </c>
      <c r="I139" s="152" t="str">
        <f t="shared" si="11"/>
        <v/>
      </c>
    </row>
    <row r="140" spans="1:18" ht="26.1" hidden="1" customHeight="1" outlineLevel="1" x14ac:dyDescent="0.2">
      <c r="A140" s="208">
        <v>14</v>
      </c>
      <c r="B140" s="350"/>
      <c r="C140" s="350"/>
      <c r="D140" s="124"/>
      <c r="E140" s="30"/>
      <c r="F140" s="30"/>
      <c r="G140" s="134">
        <f t="shared" si="9"/>
        <v>0</v>
      </c>
      <c r="H140" s="126">
        <f t="shared" si="10"/>
        <v>0</v>
      </c>
      <c r="I140" s="152" t="str">
        <f t="shared" si="11"/>
        <v/>
      </c>
    </row>
    <row r="141" spans="1:18" ht="26.1" hidden="1" customHeight="1" outlineLevel="1" x14ac:dyDescent="0.2">
      <c r="A141" s="208">
        <v>15</v>
      </c>
      <c r="B141" s="350"/>
      <c r="C141" s="350"/>
      <c r="D141" s="124"/>
      <c r="E141" s="30"/>
      <c r="F141" s="30"/>
      <c r="G141" s="134">
        <f t="shared" si="9"/>
        <v>0</v>
      </c>
      <c r="H141" s="126">
        <f t="shared" si="10"/>
        <v>0</v>
      </c>
      <c r="I141" s="152" t="str">
        <f t="shared" si="11"/>
        <v/>
      </c>
    </row>
    <row r="142" spans="1:18" ht="26.1" hidden="1" customHeight="1" outlineLevel="1" x14ac:dyDescent="0.2">
      <c r="A142" s="208">
        <v>16</v>
      </c>
      <c r="B142" s="350"/>
      <c r="C142" s="350"/>
      <c r="D142" s="124"/>
      <c r="E142" s="30"/>
      <c r="F142" s="30"/>
      <c r="G142" s="134">
        <f t="shared" si="9"/>
        <v>0</v>
      </c>
      <c r="H142" s="126">
        <f t="shared" si="10"/>
        <v>0</v>
      </c>
      <c r="I142" s="152" t="str">
        <f t="shared" si="11"/>
        <v/>
      </c>
    </row>
    <row r="143" spans="1:18" ht="26.1" hidden="1" customHeight="1" outlineLevel="1" x14ac:dyDescent="0.2">
      <c r="A143" s="208">
        <v>17</v>
      </c>
      <c r="B143" s="350"/>
      <c r="C143" s="350"/>
      <c r="D143" s="124"/>
      <c r="E143" s="30"/>
      <c r="F143" s="30"/>
      <c r="G143" s="134">
        <f t="shared" si="9"/>
        <v>0</v>
      </c>
      <c r="H143" s="126">
        <f t="shared" si="10"/>
        <v>0</v>
      </c>
      <c r="I143" s="152" t="str">
        <f t="shared" si="11"/>
        <v/>
      </c>
    </row>
    <row r="144" spans="1:18" ht="26.1" hidden="1" customHeight="1" outlineLevel="1" x14ac:dyDescent="0.2">
      <c r="A144" s="208">
        <v>18</v>
      </c>
      <c r="B144" s="350"/>
      <c r="C144" s="350"/>
      <c r="D144" s="124"/>
      <c r="E144" s="30"/>
      <c r="F144" s="30"/>
      <c r="G144" s="134">
        <f t="shared" si="9"/>
        <v>0</v>
      </c>
      <c r="H144" s="126">
        <f t="shared" si="10"/>
        <v>0</v>
      </c>
      <c r="I144" s="152" t="str">
        <f t="shared" si="11"/>
        <v/>
      </c>
    </row>
    <row r="145" spans="1:9" ht="26.1" hidden="1" customHeight="1" outlineLevel="1" x14ac:dyDescent="0.2">
      <c r="A145" s="208">
        <v>19</v>
      </c>
      <c r="B145" s="350"/>
      <c r="C145" s="350"/>
      <c r="D145" s="124"/>
      <c r="E145" s="30"/>
      <c r="F145" s="30"/>
      <c r="G145" s="134">
        <f t="shared" si="9"/>
        <v>0</v>
      </c>
      <c r="H145" s="126">
        <f t="shared" si="10"/>
        <v>0</v>
      </c>
      <c r="I145" s="152" t="str">
        <f t="shared" si="11"/>
        <v/>
      </c>
    </row>
    <row r="146" spans="1:9" ht="26.1" hidden="1" customHeight="1" outlineLevel="1" x14ac:dyDescent="0.2">
      <c r="A146" s="208">
        <v>20</v>
      </c>
      <c r="B146" s="350"/>
      <c r="C146" s="350"/>
      <c r="D146" s="124"/>
      <c r="E146" s="30"/>
      <c r="F146" s="30"/>
      <c r="G146" s="134">
        <f t="shared" si="9"/>
        <v>0</v>
      </c>
      <c r="H146" s="126">
        <f t="shared" si="10"/>
        <v>0</v>
      </c>
      <c r="I146" s="152" t="str">
        <f t="shared" si="11"/>
        <v/>
      </c>
    </row>
    <row r="147" spans="1:9" ht="26.1" customHeight="1" collapsed="1" x14ac:dyDescent="0.2">
      <c r="A147" s="399" t="s">
        <v>220</v>
      </c>
      <c r="B147" s="399"/>
      <c r="C147" s="399"/>
      <c r="D147" s="399"/>
      <c r="E147" s="399"/>
      <c r="F147" s="399"/>
      <c r="G147" s="180">
        <f>SUBTOTAL(9,G127:G146)</f>
        <v>0</v>
      </c>
      <c r="H147" s="107">
        <f t="shared" ref="H147" si="12">G147*G$12</f>
        <v>0</v>
      </c>
      <c r="I147" s="152" t="str">
        <f>IF(G147&gt;0,"Conteúdo OK","")</f>
        <v/>
      </c>
    </row>
    <row r="148" spans="1:9" ht="26.1" customHeight="1" x14ac:dyDescent="0.2">
      <c r="B148" s="152"/>
      <c r="C148" s="152"/>
      <c r="D148" s="152"/>
      <c r="E148" s="152"/>
      <c r="F148" s="152"/>
      <c r="G148" s="209"/>
      <c r="I148" s="152" t="str">
        <f>IF(G147&gt;0,"Conteúdo OK","")</f>
        <v/>
      </c>
    </row>
    <row r="149" spans="1:9" ht="26.1" customHeight="1" x14ac:dyDescent="0.2">
      <c r="A149" s="378" t="s">
        <v>221</v>
      </c>
      <c r="B149" s="378"/>
      <c r="C149" s="378"/>
      <c r="D149" s="378"/>
      <c r="E149" s="378"/>
      <c r="F149" s="378"/>
      <c r="G149" s="378"/>
      <c r="H149" s="378"/>
      <c r="I149" s="152" t="str">
        <f>IF(G171&gt;0,"Conteúdo OK","")</f>
        <v/>
      </c>
    </row>
    <row r="150" spans="1:9" ht="26.1" customHeight="1" x14ac:dyDescent="0.2">
      <c r="A150" s="131" t="s">
        <v>78</v>
      </c>
      <c r="B150" s="359" t="s">
        <v>222</v>
      </c>
      <c r="C150" s="359"/>
      <c r="D150" s="125" t="s">
        <v>7</v>
      </c>
      <c r="E150" s="125" t="s">
        <v>223</v>
      </c>
      <c r="F150" s="133" t="s">
        <v>224</v>
      </c>
      <c r="G150" s="133" t="s">
        <v>225</v>
      </c>
      <c r="H150" s="133" t="s">
        <v>226</v>
      </c>
      <c r="I150" s="152" t="str">
        <f>IF(G171&gt;0,"Conteúdo OK","")</f>
        <v/>
      </c>
    </row>
    <row r="151" spans="1:9" ht="26.1" customHeight="1" x14ac:dyDescent="0.2">
      <c r="A151" s="20">
        <v>1</v>
      </c>
      <c r="B151" s="350" t="s">
        <v>278</v>
      </c>
      <c r="C151" s="350"/>
      <c r="D151" s="122" t="s">
        <v>7</v>
      </c>
      <c r="E151" s="122">
        <v>1</v>
      </c>
      <c r="F151" s="149">
        <v>0</v>
      </c>
      <c r="G151" s="126">
        <f t="shared" ref="G151:G170" si="13">IF(F151&lt;&gt;0,IF((ROUND(F151*E151,2))&gt;0,ROUND(F151*E151,2),0),0)</f>
        <v>0</v>
      </c>
      <c r="H151" s="126">
        <f t="shared" ref="H151:H170" si="14">G151*G$12</f>
        <v>0</v>
      </c>
      <c r="I151" s="152" t="str">
        <f>IF((COUNTA(B151:H151))=6,"Conteúdo OK","")</f>
        <v>Conteúdo OK</v>
      </c>
    </row>
    <row r="152" spans="1:9" ht="26.1" customHeight="1" x14ac:dyDescent="0.2">
      <c r="A152" s="20">
        <v>2</v>
      </c>
      <c r="B152" s="350"/>
      <c r="C152" s="350"/>
      <c r="D152" s="122"/>
      <c r="E152" s="122"/>
      <c r="F152" s="149"/>
      <c r="G152" s="126">
        <f t="shared" si="13"/>
        <v>0</v>
      </c>
      <c r="H152" s="126">
        <f t="shared" si="14"/>
        <v>0</v>
      </c>
      <c r="I152" s="152" t="str">
        <f t="shared" ref="I152:I170" si="15">IF((COUNTA(B152:H152))=6,"Conteúdo OK","")</f>
        <v/>
      </c>
    </row>
    <row r="153" spans="1:9" ht="26.1" customHeight="1" x14ac:dyDescent="0.2">
      <c r="A153" s="20">
        <v>3</v>
      </c>
      <c r="B153" s="350"/>
      <c r="C153" s="350"/>
      <c r="D153" s="122"/>
      <c r="E153" s="122"/>
      <c r="F153" s="149"/>
      <c r="G153" s="126">
        <f t="shared" si="13"/>
        <v>0</v>
      </c>
      <c r="H153" s="126">
        <f t="shared" si="14"/>
        <v>0</v>
      </c>
      <c r="I153" s="152" t="str">
        <f t="shared" si="15"/>
        <v/>
      </c>
    </row>
    <row r="154" spans="1:9" ht="26.1" customHeight="1" x14ac:dyDescent="0.2">
      <c r="A154" s="20">
        <v>4</v>
      </c>
      <c r="B154" s="350"/>
      <c r="C154" s="350"/>
      <c r="D154" s="122"/>
      <c r="E154" s="122"/>
      <c r="F154" s="149"/>
      <c r="G154" s="126">
        <f t="shared" si="13"/>
        <v>0</v>
      </c>
      <c r="H154" s="126">
        <f t="shared" si="14"/>
        <v>0</v>
      </c>
      <c r="I154" s="152" t="str">
        <f t="shared" si="15"/>
        <v/>
      </c>
    </row>
    <row r="155" spans="1:9" ht="26.1" customHeight="1" x14ac:dyDescent="0.2">
      <c r="A155" s="20">
        <v>5</v>
      </c>
      <c r="B155" s="350"/>
      <c r="C155" s="350"/>
      <c r="D155" s="122"/>
      <c r="E155" s="122"/>
      <c r="F155" s="149"/>
      <c r="G155" s="126">
        <f t="shared" si="13"/>
        <v>0</v>
      </c>
      <c r="H155" s="126">
        <f t="shared" si="14"/>
        <v>0</v>
      </c>
      <c r="I155" s="152" t="str">
        <f t="shared" si="15"/>
        <v/>
      </c>
    </row>
    <row r="156" spans="1:9" ht="26.1" customHeight="1" x14ac:dyDescent="0.2">
      <c r="A156" s="20">
        <v>6</v>
      </c>
      <c r="B156" s="350"/>
      <c r="C156" s="350"/>
      <c r="D156" s="122"/>
      <c r="E156" s="122"/>
      <c r="F156" s="149"/>
      <c r="G156" s="126">
        <f t="shared" si="13"/>
        <v>0</v>
      </c>
      <c r="H156" s="126">
        <f t="shared" si="14"/>
        <v>0</v>
      </c>
      <c r="I156" s="152" t="str">
        <f t="shared" si="15"/>
        <v/>
      </c>
    </row>
    <row r="157" spans="1:9" ht="26.1" customHeight="1" x14ac:dyDescent="0.2">
      <c r="A157" s="20">
        <v>7</v>
      </c>
      <c r="B157" s="350"/>
      <c r="C157" s="350"/>
      <c r="D157" s="122"/>
      <c r="E157" s="122"/>
      <c r="F157" s="149"/>
      <c r="G157" s="126">
        <f t="shared" si="13"/>
        <v>0</v>
      </c>
      <c r="H157" s="126">
        <f t="shared" si="14"/>
        <v>0</v>
      </c>
      <c r="I157" s="152" t="str">
        <f t="shared" si="15"/>
        <v/>
      </c>
    </row>
    <row r="158" spans="1:9" ht="26.1" customHeight="1" x14ac:dyDescent="0.2">
      <c r="A158" s="20">
        <v>8</v>
      </c>
      <c r="B158" s="350"/>
      <c r="C158" s="350"/>
      <c r="D158" s="122"/>
      <c r="E158" s="122"/>
      <c r="F158" s="149"/>
      <c r="G158" s="126">
        <f t="shared" si="13"/>
        <v>0</v>
      </c>
      <c r="H158" s="126">
        <f t="shared" si="14"/>
        <v>0</v>
      </c>
      <c r="I158" s="152" t="str">
        <f t="shared" si="15"/>
        <v/>
      </c>
    </row>
    <row r="159" spans="1:9" ht="26.1" customHeight="1" x14ac:dyDescent="0.2">
      <c r="A159" s="20">
        <v>9</v>
      </c>
      <c r="B159" s="350"/>
      <c r="C159" s="350"/>
      <c r="D159" s="122"/>
      <c r="E159" s="122"/>
      <c r="F159" s="149"/>
      <c r="G159" s="126">
        <f t="shared" si="13"/>
        <v>0</v>
      </c>
      <c r="H159" s="126">
        <f t="shared" si="14"/>
        <v>0</v>
      </c>
      <c r="I159" s="152" t="str">
        <f t="shared" si="15"/>
        <v/>
      </c>
    </row>
    <row r="160" spans="1:9" ht="26.1" customHeight="1" x14ac:dyDescent="0.2">
      <c r="A160" s="20">
        <v>10</v>
      </c>
      <c r="B160" s="350"/>
      <c r="C160" s="350"/>
      <c r="D160" s="122"/>
      <c r="E160" s="122"/>
      <c r="F160" s="149"/>
      <c r="G160" s="126">
        <f t="shared" si="13"/>
        <v>0</v>
      </c>
      <c r="H160" s="126">
        <f t="shared" si="14"/>
        <v>0</v>
      </c>
      <c r="I160" s="152" t="str">
        <f t="shared" si="15"/>
        <v/>
      </c>
    </row>
    <row r="161" spans="1:9" ht="26.1" hidden="1" customHeight="1" outlineLevel="1" x14ac:dyDescent="0.2">
      <c r="A161" s="20">
        <v>11</v>
      </c>
      <c r="B161" s="350"/>
      <c r="C161" s="350"/>
      <c r="D161" s="122"/>
      <c r="E161" s="122"/>
      <c r="F161" s="149"/>
      <c r="G161" s="126">
        <f t="shared" si="13"/>
        <v>0</v>
      </c>
      <c r="H161" s="126">
        <f t="shared" si="14"/>
        <v>0</v>
      </c>
      <c r="I161" s="152" t="str">
        <f t="shared" si="15"/>
        <v/>
      </c>
    </row>
    <row r="162" spans="1:9" ht="26.1" hidden="1" customHeight="1" outlineLevel="1" x14ac:dyDescent="0.2">
      <c r="A162" s="20">
        <v>12</v>
      </c>
      <c r="B162" s="350"/>
      <c r="C162" s="350"/>
      <c r="D162" s="122"/>
      <c r="E162" s="122"/>
      <c r="F162" s="149"/>
      <c r="G162" s="126">
        <f t="shared" si="13"/>
        <v>0</v>
      </c>
      <c r="H162" s="126">
        <f t="shared" si="14"/>
        <v>0</v>
      </c>
      <c r="I162" s="152" t="str">
        <f t="shared" si="15"/>
        <v/>
      </c>
    </row>
    <row r="163" spans="1:9" ht="26.1" hidden="1" customHeight="1" outlineLevel="1" x14ac:dyDescent="0.2">
      <c r="A163" s="20">
        <v>13</v>
      </c>
      <c r="B163" s="350"/>
      <c r="C163" s="350"/>
      <c r="D163" s="122"/>
      <c r="E163" s="122"/>
      <c r="F163" s="149"/>
      <c r="G163" s="126">
        <f t="shared" si="13"/>
        <v>0</v>
      </c>
      <c r="H163" s="126">
        <f t="shared" si="14"/>
        <v>0</v>
      </c>
      <c r="I163" s="152" t="str">
        <f t="shared" si="15"/>
        <v/>
      </c>
    </row>
    <row r="164" spans="1:9" ht="26.1" hidden="1" customHeight="1" outlineLevel="1" x14ac:dyDescent="0.2">
      <c r="A164" s="20">
        <v>14</v>
      </c>
      <c r="B164" s="350"/>
      <c r="C164" s="350"/>
      <c r="D164" s="122"/>
      <c r="E164" s="122"/>
      <c r="F164" s="149"/>
      <c r="G164" s="126">
        <f t="shared" si="13"/>
        <v>0</v>
      </c>
      <c r="H164" s="126">
        <f t="shared" si="14"/>
        <v>0</v>
      </c>
      <c r="I164" s="152" t="str">
        <f t="shared" si="15"/>
        <v/>
      </c>
    </row>
    <row r="165" spans="1:9" ht="26.1" hidden="1" customHeight="1" outlineLevel="1" x14ac:dyDescent="0.2">
      <c r="A165" s="20">
        <v>15</v>
      </c>
      <c r="B165" s="350"/>
      <c r="C165" s="350"/>
      <c r="D165" s="122"/>
      <c r="E165" s="122"/>
      <c r="F165" s="149"/>
      <c r="G165" s="126">
        <f t="shared" si="13"/>
        <v>0</v>
      </c>
      <c r="H165" s="126">
        <f t="shared" si="14"/>
        <v>0</v>
      </c>
      <c r="I165" s="152" t="str">
        <f t="shared" si="15"/>
        <v/>
      </c>
    </row>
    <row r="166" spans="1:9" ht="26.1" hidden="1" customHeight="1" outlineLevel="1" x14ac:dyDescent="0.2">
      <c r="A166" s="20">
        <v>16</v>
      </c>
      <c r="B166" s="350"/>
      <c r="C166" s="350"/>
      <c r="D166" s="122"/>
      <c r="E166" s="122"/>
      <c r="F166" s="149"/>
      <c r="G166" s="126">
        <f t="shared" si="13"/>
        <v>0</v>
      </c>
      <c r="H166" s="126">
        <f t="shared" si="14"/>
        <v>0</v>
      </c>
      <c r="I166" s="152" t="str">
        <f t="shared" si="15"/>
        <v/>
      </c>
    </row>
    <row r="167" spans="1:9" ht="26.1" hidden="1" customHeight="1" outlineLevel="1" x14ac:dyDescent="0.2">
      <c r="A167" s="20">
        <v>17</v>
      </c>
      <c r="B167" s="350"/>
      <c r="C167" s="350"/>
      <c r="D167" s="122"/>
      <c r="E167" s="122"/>
      <c r="F167" s="149"/>
      <c r="G167" s="126">
        <f t="shared" si="13"/>
        <v>0</v>
      </c>
      <c r="H167" s="126">
        <f t="shared" si="14"/>
        <v>0</v>
      </c>
      <c r="I167" s="152" t="str">
        <f t="shared" si="15"/>
        <v/>
      </c>
    </row>
    <row r="168" spans="1:9" ht="26.1" hidden="1" customHeight="1" outlineLevel="1" x14ac:dyDescent="0.2">
      <c r="A168" s="20">
        <v>18</v>
      </c>
      <c r="B168" s="350"/>
      <c r="C168" s="350"/>
      <c r="D168" s="122"/>
      <c r="E168" s="122"/>
      <c r="F168" s="149"/>
      <c r="G168" s="126">
        <f t="shared" si="13"/>
        <v>0</v>
      </c>
      <c r="H168" s="126">
        <f t="shared" si="14"/>
        <v>0</v>
      </c>
      <c r="I168" s="152" t="str">
        <f t="shared" si="15"/>
        <v/>
      </c>
    </row>
    <row r="169" spans="1:9" ht="26.1" hidden="1" customHeight="1" outlineLevel="1" x14ac:dyDescent="0.2">
      <c r="A169" s="20">
        <v>19</v>
      </c>
      <c r="B169" s="350"/>
      <c r="C169" s="350"/>
      <c r="D169" s="122"/>
      <c r="E169" s="122"/>
      <c r="F169" s="149"/>
      <c r="G169" s="126">
        <f t="shared" si="13"/>
        <v>0</v>
      </c>
      <c r="H169" s="126">
        <f t="shared" si="14"/>
        <v>0</v>
      </c>
      <c r="I169" s="152" t="str">
        <f t="shared" si="15"/>
        <v/>
      </c>
    </row>
    <row r="170" spans="1:9" ht="26.1" hidden="1" customHeight="1" outlineLevel="1" x14ac:dyDescent="0.2">
      <c r="A170" s="20">
        <v>20</v>
      </c>
      <c r="B170" s="350"/>
      <c r="C170" s="350"/>
      <c r="D170" s="122"/>
      <c r="E170" s="122"/>
      <c r="F170" s="149"/>
      <c r="G170" s="126">
        <f t="shared" si="13"/>
        <v>0</v>
      </c>
      <c r="H170" s="126">
        <f t="shared" si="14"/>
        <v>0</v>
      </c>
      <c r="I170" s="152" t="str">
        <f t="shared" si="15"/>
        <v/>
      </c>
    </row>
    <row r="171" spans="1:9" ht="26.1" customHeight="1" collapsed="1" x14ac:dyDescent="0.2">
      <c r="A171" s="399" t="s">
        <v>220</v>
      </c>
      <c r="B171" s="399"/>
      <c r="C171" s="399"/>
      <c r="D171" s="399"/>
      <c r="E171" s="399"/>
      <c r="F171" s="399"/>
      <c r="G171" s="180">
        <f>SUBTOTAL(9,G151:G170)</f>
        <v>0</v>
      </c>
      <c r="H171" s="107">
        <f t="shared" ref="H171" si="16">G171*G$12</f>
        <v>0</v>
      </c>
      <c r="I171" s="152" t="str">
        <f>IF(G171&gt;0,"Conteúdo OK","")</f>
        <v/>
      </c>
    </row>
    <row r="172" spans="1:9" ht="26.1" customHeight="1" x14ac:dyDescent="0.2">
      <c r="B172" s="152"/>
      <c r="C172" s="152"/>
      <c r="D172" s="152"/>
      <c r="E172" s="152"/>
      <c r="F172" s="152"/>
      <c r="G172" s="209"/>
      <c r="I172" s="152" t="str">
        <f>IF(G171&gt;0,"Conteúdo OK","")</f>
        <v/>
      </c>
    </row>
    <row r="173" spans="1:9" ht="26.1" customHeight="1" x14ac:dyDescent="0.2">
      <c r="A173" s="466" t="s">
        <v>227</v>
      </c>
      <c r="B173" s="466"/>
      <c r="C173" s="466"/>
      <c r="D173" s="466"/>
      <c r="E173" s="466"/>
      <c r="F173" s="466"/>
      <c r="G173" s="466"/>
      <c r="H173" s="466"/>
      <c r="I173" s="152" t="str">
        <f>IF(G195&gt;0,"Conteúdo OK","")</f>
        <v/>
      </c>
    </row>
    <row r="174" spans="1:9" ht="26.1" customHeight="1" x14ac:dyDescent="0.2">
      <c r="A174" s="131" t="s">
        <v>78</v>
      </c>
      <c r="B174" s="359" t="s">
        <v>228</v>
      </c>
      <c r="C174" s="359"/>
      <c r="D174" s="359"/>
      <c r="E174" s="131" t="s">
        <v>229</v>
      </c>
      <c r="F174" s="131" t="s">
        <v>230</v>
      </c>
      <c r="G174" s="133" t="s">
        <v>225</v>
      </c>
      <c r="H174" s="133" t="s">
        <v>226</v>
      </c>
      <c r="I174" s="152" t="str">
        <f>IF(G195&gt;0,"Conteúdo OK","")</f>
        <v/>
      </c>
    </row>
    <row r="175" spans="1:9" ht="26.1" customHeight="1" x14ac:dyDescent="0.2">
      <c r="A175" s="39">
        <v>1</v>
      </c>
      <c r="B175" s="407" t="s">
        <v>279</v>
      </c>
      <c r="C175" s="407"/>
      <c r="D175" s="407"/>
      <c r="E175" s="30">
        <v>12</v>
      </c>
      <c r="F175" s="112">
        <v>0</v>
      </c>
      <c r="G175" s="109">
        <f t="shared" ref="G175:G194" si="17">IF(F175&lt;&gt;0,IF(F175&lt;&gt;"",(F175/E175),""),0)</f>
        <v>0</v>
      </c>
      <c r="H175" s="165">
        <f t="shared" ref="H175:H194" si="18">G175*G$12</f>
        <v>0</v>
      </c>
      <c r="I175" s="152" t="str">
        <f>IF((COUNTA(B175:H175))=5,"Conteúdo OK","")</f>
        <v>Conteúdo OK</v>
      </c>
    </row>
    <row r="176" spans="1:9" ht="26.1" customHeight="1" x14ac:dyDescent="0.2">
      <c r="A176" s="39">
        <v>2</v>
      </c>
      <c r="B176" s="407"/>
      <c r="C176" s="407"/>
      <c r="D176" s="407"/>
      <c r="E176" s="30"/>
      <c r="F176" s="112"/>
      <c r="G176" s="109">
        <f t="shared" si="17"/>
        <v>0</v>
      </c>
      <c r="H176" s="165">
        <f t="shared" si="18"/>
        <v>0</v>
      </c>
      <c r="I176" s="152" t="str">
        <f t="shared" ref="I176:I194" si="19">IF((COUNTA(B176:H176))=5,"Conteúdo OK","")</f>
        <v/>
      </c>
    </row>
    <row r="177" spans="1:9" ht="26.1" customHeight="1" x14ac:dyDescent="0.2">
      <c r="A177" s="39">
        <v>3</v>
      </c>
      <c r="B177" s="407"/>
      <c r="C177" s="407"/>
      <c r="D177" s="407"/>
      <c r="E177" s="30"/>
      <c r="F177" s="112"/>
      <c r="G177" s="109">
        <f t="shared" si="17"/>
        <v>0</v>
      </c>
      <c r="H177" s="165">
        <f t="shared" si="18"/>
        <v>0</v>
      </c>
      <c r="I177" s="152" t="str">
        <f t="shared" si="19"/>
        <v/>
      </c>
    </row>
    <row r="178" spans="1:9" ht="26.1" customHeight="1" x14ac:dyDescent="0.2">
      <c r="A178" s="39">
        <v>4</v>
      </c>
      <c r="B178" s="407"/>
      <c r="C178" s="407"/>
      <c r="D178" s="407"/>
      <c r="E178" s="30"/>
      <c r="F178" s="112"/>
      <c r="G178" s="109">
        <f t="shared" si="17"/>
        <v>0</v>
      </c>
      <c r="H178" s="165">
        <f t="shared" si="18"/>
        <v>0</v>
      </c>
      <c r="I178" s="152" t="str">
        <f t="shared" si="19"/>
        <v/>
      </c>
    </row>
    <row r="179" spans="1:9" ht="26.1" customHeight="1" x14ac:dyDescent="0.2">
      <c r="A179" s="39">
        <v>5</v>
      </c>
      <c r="B179" s="407"/>
      <c r="C179" s="407"/>
      <c r="D179" s="407"/>
      <c r="E179" s="30"/>
      <c r="F179" s="112"/>
      <c r="G179" s="109">
        <f t="shared" si="17"/>
        <v>0</v>
      </c>
      <c r="H179" s="165">
        <f t="shared" si="18"/>
        <v>0</v>
      </c>
      <c r="I179" s="152" t="str">
        <f t="shared" si="19"/>
        <v/>
      </c>
    </row>
    <row r="180" spans="1:9" ht="26.1" customHeight="1" x14ac:dyDescent="0.2">
      <c r="A180" s="39">
        <v>6</v>
      </c>
      <c r="B180" s="407"/>
      <c r="C180" s="407"/>
      <c r="D180" s="407"/>
      <c r="E180" s="30"/>
      <c r="F180" s="112"/>
      <c r="G180" s="109">
        <f t="shared" si="17"/>
        <v>0</v>
      </c>
      <c r="H180" s="165">
        <f t="shared" si="18"/>
        <v>0</v>
      </c>
      <c r="I180" s="152" t="str">
        <f t="shared" si="19"/>
        <v/>
      </c>
    </row>
    <row r="181" spans="1:9" ht="26.1" customHeight="1" x14ac:dyDescent="0.2">
      <c r="A181" s="39">
        <v>7</v>
      </c>
      <c r="B181" s="407"/>
      <c r="C181" s="407"/>
      <c r="D181" s="407"/>
      <c r="E181" s="30"/>
      <c r="F181" s="112"/>
      <c r="G181" s="109">
        <f t="shared" si="17"/>
        <v>0</v>
      </c>
      <c r="H181" s="165">
        <f t="shared" si="18"/>
        <v>0</v>
      </c>
      <c r="I181" s="152" t="str">
        <f t="shared" si="19"/>
        <v/>
      </c>
    </row>
    <row r="182" spans="1:9" ht="26.1" customHeight="1" x14ac:dyDescent="0.2">
      <c r="A182" s="39">
        <v>8</v>
      </c>
      <c r="B182" s="407"/>
      <c r="C182" s="407"/>
      <c r="D182" s="407"/>
      <c r="E182" s="30"/>
      <c r="F182" s="112"/>
      <c r="G182" s="109">
        <f t="shared" si="17"/>
        <v>0</v>
      </c>
      <c r="H182" s="165">
        <f t="shared" si="18"/>
        <v>0</v>
      </c>
      <c r="I182" s="152" t="str">
        <f t="shared" si="19"/>
        <v/>
      </c>
    </row>
    <row r="183" spans="1:9" ht="26.1" customHeight="1" x14ac:dyDescent="0.2">
      <c r="A183" s="39">
        <v>9</v>
      </c>
      <c r="B183" s="407"/>
      <c r="C183" s="407"/>
      <c r="D183" s="407"/>
      <c r="E183" s="30"/>
      <c r="F183" s="112"/>
      <c r="G183" s="109">
        <f t="shared" si="17"/>
        <v>0</v>
      </c>
      <c r="H183" s="165">
        <f t="shared" si="18"/>
        <v>0</v>
      </c>
      <c r="I183" s="152" t="str">
        <f t="shared" si="19"/>
        <v/>
      </c>
    </row>
    <row r="184" spans="1:9" ht="26.1" customHeight="1" x14ac:dyDescent="0.2">
      <c r="A184" s="39">
        <v>10</v>
      </c>
      <c r="B184" s="407"/>
      <c r="C184" s="407"/>
      <c r="D184" s="407"/>
      <c r="E184" s="30"/>
      <c r="F184" s="112"/>
      <c r="G184" s="109">
        <f t="shared" si="17"/>
        <v>0</v>
      </c>
      <c r="H184" s="165">
        <f t="shared" si="18"/>
        <v>0</v>
      </c>
      <c r="I184" s="152" t="str">
        <f t="shared" si="19"/>
        <v/>
      </c>
    </row>
    <row r="185" spans="1:9" ht="26.1" hidden="1" customHeight="1" outlineLevel="1" x14ac:dyDescent="0.2">
      <c r="A185" s="39">
        <v>11</v>
      </c>
      <c r="B185" s="407"/>
      <c r="C185" s="407"/>
      <c r="D185" s="407"/>
      <c r="E185" s="30"/>
      <c r="F185" s="112"/>
      <c r="G185" s="109">
        <f t="shared" si="17"/>
        <v>0</v>
      </c>
      <c r="H185" s="165">
        <f t="shared" si="18"/>
        <v>0</v>
      </c>
      <c r="I185" s="152" t="str">
        <f t="shared" si="19"/>
        <v/>
      </c>
    </row>
    <row r="186" spans="1:9" ht="26.1" hidden="1" customHeight="1" outlineLevel="1" x14ac:dyDescent="0.2">
      <c r="A186" s="39">
        <v>12</v>
      </c>
      <c r="B186" s="407"/>
      <c r="C186" s="407"/>
      <c r="D186" s="407"/>
      <c r="E186" s="30"/>
      <c r="F186" s="112"/>
      <c r="G186" s="109">
        <f t="shared" si="17"/>
        <v>0</v>
      </c>
      <c r="H186" s="165">
        <f t="shared" si="18"/>
        <v>0</v>
      </c>
      <c r="I186" s="152" t="str">
        <f t="shared" si="19"/>
        <v/>
      </c>
    </row>
    <row r="187" spans="1:9" ht="26.1" hidden="1" customHeight="1" outlineLevel="1" x14ac:dyDescent="0.2">
      <c r="A187" s="39">
        <v>13</v>
      </c>
      <c r="B187" s="407"/>
      <c r="C187" s="407"/>
      <c r="D187" s="407"/>
      <c r="E187" s="30"/>
      <c r="F187" s="112"/>
      <c r="G187" s="109">
        <f t="shared" si="17"/>
        <v>0</v>
      </c>
      <c r="H187" s="165">
        <f t="shared" si="18"/>
        <v>0</v>
      </c>
      <c r="I187" s="152" t="str">
        <f t="shared" si="19"/>
        <v/>
      </c>
    </row>
    <row r="188" spans="1:9" ht="26.1" hidden="1" customHeight="1" outlineLevel="1" x14ac:dyDescent="0.2">
      <c r="A188" s="39">
        <v>14</v>
      </c>
      <c r="B188" s="407"/>
      <c r="C188" s="407"/>
      <c r="D188" s="407"/>
      <c r="E188" s="30"/>
      <c r="F188" s="112"/>
      <c r="G188" s="109">
        <f t="shared" si="17"/>
        <v>0</v>
      </c>
      <c r="H188" s="165">
        <f t="shared" si="18"/>
        <v>0</v>
      </c>
      <c r="I188" s="152" t="str">
        <f t="shared" si="19"/>
        <v/>
      </c>
    </row>
    <row r="189" spans="1:9" ht="26.1" hidden="1" customHeight="1" outlineLevel="1" x14ac:dyDescent="0.2">
      <c r="A189" s="39">
        <v>15</v>
      </c>
      <c r="B189" s="407"/>
      <c r="C189" s="407"/>
      <c r="D189" s="407"/>
      <c r="E189" s="30"/>
      <c r="F189" s="112"/>
      <c r="G189" s="109">
        <f t="shared" si="17"/>
        <v>0</v>
      </c>
      <c r="H189" s="165">
        <f t="shared" si="18"/>
        <v>0</v>
      </c>
      <c r="I189" s="152" t="str">
        <f t="shared" si="19"/>
        <v/>
      </c>
    </row>
    <row r="190" spans="1:9" ht="26.1" hidden="1" customHeight="1" outlineLevel="1" x14ac:dyDescent="0.2">
      <c r="A190" s="39">
        <v>16</v>
      </c>
      <c r="B190" s="407"/>
      <c r="C190" s="407"/>
      <c r="D190" s="407"/>
      <c r="E190" s="30"/>
      <c r="F190" s="112"/>
      <c r="G190" s="109">
        <f t="shared" si="17"/>
        <v>0</v>
      </c>
      <c r="H190" s="165">
        <f t="shared" si="18"/>
        <v>0</v>
      </c>
      <c r="I190" s="152" t="str">
        <f t="shared" si="19"/>
        <v/>
      </c>
    </row>
    <row r="191" spans="1:9" ht="26.1" hidden="1" customHeight="1" outlineLevel="1" x14ac:dyDescent="0.2">
      <c r="A191" s="39">
        <v>17</v>
      </c>
      <c r="B191" s="407"/>
      <c r="C191" s="407"/>
      <c r="D191" s="407"/>
      <c r="E191" s="30"/>
      <c r="F191" s="112"/>
      <c r="G191" s="109">
        <f t="shared" si="17"/>
        <v>0</v>
      </c>
      <c r="H191" s="165">
        <f t="shared" si="18"/>
        <v>0</v>
      </c>
      <c r="I191" s="152" t="str">
        <f t="shared" si="19"/>
        <v/>
      </c>
    </row>
    <row r="192" spans="1:9" ht="26.1" hidden="1" customHeight="1" outlineLevel="1" x14ac:dyDescent="0.2">
      <c r="A192" s="39">
        <v>18</v>
      </c>
      <c r="B192" s="407"/>
      <c r="C192" s="407"/>
      <c r="D192" s="407"/>
      <c r="E192" s="30"/>
      <c r="F192" s="112"/>
      <c r="G192" s="109">
        <f t="shared" si="17"/>
        <v>0</v>
      </c>
      <c r="H192" s="165">
        <f t="shared" si="18"/>
        <v>0</v>
      </c>
      <c r="I192" s="152" t="str">
        <f t="shared" si="19"/>
        <v/>
      </c>
    </row>
    <row r="193" spans="1:9" ht="26.1" hidden="1" customHeight="1" outlineLevel="1" x14ac:dyDescent="0.2">
      <c r="A193" s="39">
        <v>19</v>
      </c>
      <c r="B193" s="407"/>
      <c r="C193" s="407"/>
      <c r="D193" s="407"/>
      <c r="E193" s="30"/>
      <c r="F193" s="112"/>
      <c r="G193" s="109">
        <f t="shared" si="17"/>
        <v>0</v>
      </c>
      <c r="H193" s="165">
        <f t="shared" si="18"/>
        <v>0</v>
      </c>
      <c r="I193" s="152" t="str">
        <f t="shared" si="19"/>
        <v/>
      </c>
    </row>
    <row r="194" spans="1:9" ht="26.1" hidden="1" customHeight="1" outlineLevel="1" x14ac:dyDescent="0.2">
      <c r="A194" s="39">
        <v>20</v>
      </c>
      <c r="B194" s="407"/>
      <c r="C194" s="407"/>
      <c r="D194" s="407"/>
      <c r="E194" s="30"/>
      <c r="F194" s="112"/>
      <c r="G194" s="109">
        <f t="shared" si="17"/>
        <v>0</v>
      </c>
      <c r="H194" s="165">
        <f t="shared" si="18"/>
        <v>0</v>
      </c>
      <c r="I194" s="152" t="str">
        <f t="shared" si="19"/>
        <v/>
      </c>
    </row>
    <row r="195" spans="1:9" ht="26.1" customHeight="1" collapsed="1" x14ac:dyDescent="0.2">
      <c r="A195" s="399" t="s">
        <v>220</v>
      </c>
      <c r="B195" s="399"/>
      <c r="C195" s="399"/>
      <c r="D195" s="399"/>
      <c r="E195" s="399"/>
      <c r="F195" s="399"/>
      <c r="G195" s="180">
        <f>SUBTOTAL(9,G175:G194)</f>
        <v>0</v>
      </c>
      <c r="H195" s="107">
        <f t="shared" ref="H195" si="20">G195*G$12</f>
        <v>0</v>
      </c>
      <c r="I195" s="152" t="str">
        <f>IF(G195&gt;0,"Conteúdo OK","")</f>
        <v/>
      </c>
    </row>
    <row r="196" spans="1:9" ht="26.1" customHeight="1" x14ac:dyDescent="0.2">
      <c r="A196" s="204"/>
      <c r="B196" s="181"/>
      <c r="C196" s="181"/>
      <c r="D196" s="181"/>
      <c r="E196" s="181"/>
      <c r="F196" s="181"/>
      <c r="G196" s="205"/>
      <c r="I196" s="152" t="str">
        <f>IF(G195&gt;0,"Conteúdo OK","")</f>
        <v/>
      </c>
    </row>
    <row r="197" spans="1:9" ht="26.1" customHeight="1" x14ac:dyDescent="0.2">
      <c r="A197" s="378" t="s">
        <v>231</v>
      </c>
      <c r="B197" s="378"/>
      <c r="C197" s="378"/>
      <c r="D197" s="378"/>
      <c r="E197" s="378"/>
      <c r="F197" s="378"/>
      <c r="G197" s="378"/>
      <c r="H197" s="378"/>
      <c r="I197" s="152" t="str">
        <f>IF(G219&gt;0,"Conteúdo OK","")</f>
        <v/>
      </c>
    </row>
    <row r="198" spans="1:9" ht="26.1" customHeight="1" x14ac:dyDescent="0.2">
      <c r="A198" s="131" t="s">
        <v>78</v>
      </c>
      <c r="B198" s="359" t="s">
        <v>232</v>
      </c>
      <c r="C198" s="359"/>
      <c r="D198" s="133" t="s">
        <v>233</v>
      </c>
      <c r="E198" s="131" t="s">
        <v>234</v>
      </c>
      <c r="F198" s="133" t="s">
        <v>235</v>
      </c>
      <c r="G198" s="446" t="s">
        <v>236</v>
      </c>
      <c r="H198" s="446"/>
      <c r="I198" s="152" t="str">
        <f>IF(G219&gt;0,"Conteúdo OK","")</f>
        <v/>
      </c>
    </row>
    <row r="199" spans="1:9" ht="26.1" customHeight="1" x14ac:dyDescent="0.2">
      <c r="A199" s="20">
        <v>1</v>
      </c>
      <c r="B199" s="398" t="s">
        <v>277</v>
      </c>
      <c r="C199" s="398"/>
      <c r="D199" s="122">
        <v>3</v>
      </c>
      <c r="E199" s="30">
        <v>1</v>
      </c>
      <c r="F199" s="123">
        <v>0</v>
      </c>
      <c r="G199" s="447">
        <f t="shared" ref="G199:G218" si="21">IF(D199&lt;&gt;"",ROUND(((F199*E199)/D199)/12,2),"")</f>
        <v>0</v>
      </c>
      <c r="H199" s="447"/>
      <c r="I199" s="152" t="str">
        <f>IF((COUNTA(B199:H199))=5,"Conteúdo OK","")</f>
        <v>Conteúdo OK</v>
      </c>
    </row>
    <row r="200" spans="1:9" ht="26.1" customHeight="1" x14ac:dyDescent="0.2">
      <c r="A200" s="20">
        <v>2</v>
      </c>
      <c r="B200" s="398"/>
      <c r="C200" s="398"/>
      <c r="D200" s="122"/>
      <c r="E200" s="30"/>
      <c r="F200" s="123"/>
      <c r="G200" s="447" t="str">
        <f t="shared" si="21"/>
        <v/>
      </c>
      <c r="H200" s="447"/>
      <c r="I200" s="152" t="str">
        <f t="shared" ref="I200:I218" si="22">IF((COUNTA(B200:H200))=5,"Conteúdo OK","")</f>
        <v/>
      </c>
    </row>
    <row r="201" spans="1:9" ht="26.1" customHeight="1" x14ac:dyDescent="0.2">
      <c r="A201" s="20">
        <v>3</v>
      </c>
      <c r="B201" s="398"/>
      <c r="C201" s="398"/>
      <c r="D201" s="122"/>
      <c r="E201" s="30"/>
      <c r="F201" s="123"/>
      <c r="G201" s="447" t="str">
        <f t="shared" si="21"/>
        <v/>
      </c>
      <c r="H201" s="447"/>
      <c r="I201" s="152" t="str">
        <f t="shared" si="22"/>
        <v/>
      </c>
    </row>
    <row r="202" spans="1:9" ht="26.1" customHeight="1" x14ac:dyDescent="0.2">
      <c r="A202" s="20">
        <v>4</v>
      </c>
      <c r="B202" s="398"/>
      <c r="C202" s="398"/>
      <c r="D202" s="122"/>
      <c r="E202" s="30"/>
      <c r="F202" s="123"/>
      <c r="G202" s="447" t="str">
        <f t="shared" si="21"/>
        <v/>
      </c>
      <c r="H202" s="447"/>
      <c r="I202" s="152" t="str">
        <f t="shared" si="22"/>
        <v/>
      </c>
    </row>
    <row r="203" spans="1:9" ht="26.1" customHeight="1" x14ac:dyDescent="0.2">
      <c r="A203" s="20">
        <v>5</v>
      </c>
      <c r="B203" s="398"/>
      <c r="C203" s="398"/>
      <c r="D203" s="122"/>
      <c r="E203" s="30"/>
      <c r="F203" s="123"/>
      <c r="G203" s="447" t="str">
        <f t="shared" si="21"/>
        <v/>
      </c>
      <c r="H203" s="447"/>
      <c r="I203" s="152" t="str">
        <f t="shared" si="22"/>
        <v/>
      </c>
    </row>
    <row r="204" spans="1:9" ht="26.1" customHeight="1" x14ac:dyDescent="0.2">
      <c r="A204" s="20">
        <v>6</v>
      </c>
      <c r="B204" s="398"/>
      <c r="C204" s="398"/>
      <c r="D204" s="122"/>
      <c r="E204" s="30"/>
      <c r="F204" s="123"/>
      <c r="G204" s="447" t="str">
        <f t="shared" si="21"/>
        <v/>
      </c>
      <c r="H204" s="447"/>
      <c r="I204" s="152" t="str">
        <f t="shared" si="22"/>
        <v/>
      </c>
    </row>
    <row r="205" spans="1:9" ht="26.1" customHeight="1" x14ac:dyDescent="0.2">
      <c r="A205" s="20">
        <v>7</v>
      </c>
      <c r="B205" s="398"/>
      <c r="C205" s="398"/>
      <c r="D205" s="122"/>
      <c r="E205" s="30"/>
      <c r="F205" s="123"/>
      <c r="G205" s="447" t="str">
        <f t="shared" si="21"/>
        <v/>
      </c>
      <c r="H205" s="447"/>
      <c r="I205" s="152" t="str">
        <f t="shared" si="22"/>
        <v/>
      </c>
    </row>
    <row r="206" spans="1:9" ht="26.1" customHeight="1" x14ac:dyDescent="0.2">
      <c r="A206" s="20">
        <v>8</v>
      </c>
      <c r="B206" s="398"/>
      <c r="C206" s="398"/>
      <c r="D206" s="122"/>
      <c r="E206" s="30"/>
      <c r="F206" s="123"/>
      <c r="G206" s="447" t="str">
        <f t="shared" si="21"/>
        <v/>
      </c>
      <c r="H206" s="447"/>
      <c r="I206" s="152" t="str">
        <f t="shared" si="22"/>
        <v/>
      </c>
    </row>
    <row r="207" spans="1:9" ht="26.1" customHeight="1" x14ac:dyDescent="0.2">
      <c r="A207" s="20">
        <v>9</v>
      </c>
      <c r="B207" s="398"/>
      <c r="C207" s="398"/>
      <c r="D207" s="122"/>
      <c r="E207" s="30"/>
      <c r="F207" s="123"/>
      <c r="G207" s="447" t="str">
        <f t="shared" si="21"/>
        <v/>
      </c>
      <c r="H207" s="447"/>
      <c r="I207" s="152" t="str">
        <f t="shared" si="22"/>
        <v/>
      </c>
    </row>
    <row r="208" spans="1:9" ht="26.1" customHeight="1" x14ac:dyDescent="0.2">
      <c r="A208" s="20">
        <v>10</v>
      </c>
      <c r="B208" s="398"/>
      <c r="C208" s="398"/>
      <c r="D208" s="122"/>
      <c r="E208" s="30"/>
      <c r="F208" s="123"/>
      <c r="G208" s="447" t="str">
        <f t="shared" si="21"/>
        <v/>
      </c>
      <c r="H208" s="447"/>
      <c r="I208" s="152" t="str">
        <f t="shared" si="22"/>
        <v/>
      </c>
    </row>
    <row r="209" spans="1:9" ht="26.1" hidden="1" customHeight="1" outlineLevel="1" x14ac:dyDescent="0.2">
      <c r="A209" s="20">
        <v>11</v>
      </c>
      <c r="B209" s="398"/>
      <c r="C209" s="398"/>
      <c r="D209" s="122"/>
      <c r="E209" s="30"/>
      <c r="F209" s="123"/>
      <c r="G209" s="447" t="str">
        <f t="shared" si="21"/>
        <v/>
      </c>
      <c r="H209" s="447"/>
      <c r="I209" s="152" t="str">
        <f t="shared" si="22"/>
        <v/>
      </c>
    </row>
    <row r="210" spans="1:9" ht="26.1" hidden="1" customHeight="1" outlineLevel="1" x14ac:dyDescent="0.2">
      <c r="A210" s="20">
        <v>12</v>
      </c>
      <c r="B210" s="398"/>
      <c r="C210" s="398"/>
      <c r="D210" s="122"/>
      <c r="E210" s="30"/>
      <c r="F210" s="123"/>
      <c r="G210" s="447" t="str">
        <f t="shared" si="21"/>
        <v/>
      </c>
      <c r="H210" s="447"/>
      <c r="I210" s="152" t="str">
        <f t="shared" si="22"/>
        <v/>
      </c>
    </row>
    <row r="211" spans="1:9" ht="26.1" hidden="1" customHeight="1" outlineLevel="1" x14ac:dyDescent="0.2">
      <c r="A211" s="20">
        <v>13</v>
      </c>
      <c r="B211" s="398"/>
      <c r="C211" s="398"/>
      <c r="D211" s="122"/>
      <c r="E211" s="30"/>
      <c r="F211" s="123"/>
      <c r="G211" s="447" t="str">
        <f t="shared" si="21"/>
        <v/>
      </c>
      <c r="H211" s="447"/>
      <c r="I211" s="152" t="str">
        <f t="shared" si="22"/>
        <v/>
      </c>
    </row>
    <row r="212" spans="1:9" ht="26.1" hidden="1" customHeight="1" outlineLevel="1" x14ac:dyDescent="0.2">
      <c r="A212" s="20">
        <v>14</v>
      </c>
      <c r="B212" s="398"/>
      <c r="C212" s="398"/>
      <c r="D212" s="122"/>
      <c r="E212" s="30"/>
      <c r="F212" s="123"/>
      <c r="G212" s="447" t="str">
        <f t="shared" si="21"/>
        <v/>
      </c>
      <c r="H212" s="447"/>
      <c r="I212" s="152" t="str">
        <f t="shared" si="22"/>
        <v/>
      </c>
    </row>
    <row r="213" spans="1:9" ht="26.1" hidden="1" customHeight="1" outlineLevel="1" x14ac:dyDescent="0.2">
      <c r="A213" s="20">
        <v>15</v>
      </c>
      <c r="B213" s="398"/>
      <c r="C213" s="398"/>
      <c r="D213" s="122"/>
      <c r="E213" s="30"/>
      <c r="F213" s="123"/>
      <c r="G213" s="447" t="str">
        <f t="shared" si="21"/>
        <v/>
      </c>
      <c r="H213" s="447"/>
      <c r="I213" s="152" t="str">
        <f t="shared" si="22"/>
        <v/>
      </c>
    </row>
    <row r="214" spans="1:9" ht="26.1" hidden="1" customHeight="1" outlineLevel="1" x14ac:dyDescent="0.2">
      <c r="A214" s="20">
        <v>16</v>
      </c>
      <c r="B214" s="398"/>
      <c r="C214" s="398"/>
      <c r="D214" s="122"/>
      <c r="E214" s="30"/>
      <c r="F214" s="123"/>
      <c r="G214" s="447" t="str">
        <f t="shared" si="21"/>
        <v/>
      </c>
      <c r="H214" s="447"/>
      <c r="I214" s="152" t="str">
        <f t="shared" si="22"/>
        <v/>
      </c>
    </row>
    <row r="215" spans="1:9" ht="26.1" hidden="1" customHeight="1" outlineLevel="1" x14ac:dyDescent="0.2">
      <c r="A215" s="20">
        <v>17</v>
      </c>
      <c r="B215" s="398"/>
      <c r="C215" s="398"/>
      <c r="D215" s="122"/>
      <c r="E215" s="30"/>
      <c r="F215" s="123"/>
      <c r="G215" s="447" t="str">
        <f t="shared" si="21"/>
        <v/>
      </c>
      <c r="H215" s="447"/>
      <c r="I215" s="152" t="str">
        <f t="shared" si="22"/>
        <v/>
      </c>
    </row>
    <row r="216" spans="1:9" ht="26.1" hidden="1" customHeight="1" outlineLevel="1" x14ac:dyDescent="0.2">
      <c r="A216" s="20">
        <v>18</v>
      </c>
      <c r="B216" s="398"/>
      <c r="C216" s="398"/>
      <c r="D216" s="122"/>
      <c r="E216" s="30"/>
      <c r="F216" s="123"/>
      <c r="G216" s="447" t="str">
        <f t="shared" si="21"/>
        <v/>
      </c>
      <c r="H216" s="447"/>
      <c r="I216" s="152" t="str">
        <f t="shared" si="22"/>
        <v/>
      </c>
    </row>
    <row r="217" spans="1:9" ht="26.1" hidden="1" customHeight="1" outlineLevel="1" x14ac:dyDescent="0.2">
      <c r="A217" s="20">
        <v>19</v>
      </c>
      <c r="B217" s="398"/>
      <c r="C217" s="398"/>
      <c r="D217" s="122"/>
      <c r="E217" s="30"/>
      <c r="F217" s="123"/>
      <c r="G217" s="447" t="str">
        <f t="shared" si="21"/>
        <v/>
      </c>
      <c r="H217" s="447"/>
      <c r="I217" s="152" t="str">
        <f t="shared" si="22"/>
        <v/>
      </c>
    </row>
    <row r="218" spans="1:9" ht="26.1" hidden="1" customHeight="1" outlineLevel="1" x14ac:dyDescent="0.2">
      <c r="A218" s="20">
        <v>20</v>
      </c>
      <c r="B218" s="398"/>
      <c r="C218" s="398"/>
      <c r="D218" s="122"/>
      <c r="E218" s="30"/>
      <c r="F218" s="123"/>
      <c r="G218" s="447" t="str">
        <f t="shared" si="21"/>
        <v/>
      </c>
      <c r="H218" s="447"/>
      <c r="I218" s="152" t="str">
        <f t="shared" si="22"/>
        <v/>
      </c>
    </row>
    <row r="219" spans="1:9" ht="26.1" customHeight="1" collapsed="1" x14ac:dyDescent="0.2">
      <c r="A219" s="399" t="s">
        <v>220</v>
      </c>
      <c r="B219" s="399"/>
      <c r="C219" s="399"/>
      <c r="D219" s="399"/>
      <c r="E219" s="399"/>
      <c r="F219" s="399"/>
      <c r="G219" s="449">
        <f>SUBTOTAL(9,G199:G218)</f>
        <v>0</v>
      </c>
      <c r="H219" s="449"/>
      <c r="I219" s="152" t="str">
        <f>IF(G219&gt;0,"Conteúdo OK","")</f>
        <v/>
      </c>
    </row>
    <row r="220" spans="1:9" ht="26.1" customHeight="1" x14ac:dyDescent="0.2">
      <c r="A220" s="204"/>
      <c r="B220" s="181"/>
      <c r="C220" s="181"/>
      <c r="D220" s="181"/>
      <c r="E220" s="181"/>
      <c r="F220" s="181"/>
      <c r="G220" s="205"/>
      <c r="I220" s="152" t="str">
        <f>IF(G219&gt;0,"Conteúdo OK","")</f>
        <v/>
      </c>
    </row>
    <row r="221" spans="1:9" ht="26.1" customHeight="1" x14ac:dyDescent="0.2">
      <c r="A221" s="397" t="s">
        <v>237</v>
      </c>
      <c r="B221" s="397"/>
      <c r="C221" s="397"/>
      <c r="D221" s="397"/>
      <c r="E221" s="397"/>
      <c r="F221" s="397"/>
      <c r="G221" s="133" t="s">
        <v>225</v>
      </c>
      <c r="H221" s="133" t="s">
        <v>226</v>
      </c>
      <c r="I221" s="152" t="s">
        <v>101</v>
      </c>
    </row>
    <row r="222" spans="1:9" ht="26.1" customHeight="1" x14ac:dyDescent="0.2">
      <c r="A222" s="39" t="s">
        <v>26</v>
      </c>
      <c r="B222" s="357" t="s">
        <v>238</v>
      </c>
      <c r="C222" s="357"/>
      <c r="D222" s="357"/>
      <c r="E222" s="357"/>
      <c r="F222" s="357"/>
      <c r="G222" s="120">
        <f>G41</f>
        <v>0</v>
      </c>
      <c r="H222" s="210">
        <f>G222*G$12</f>
        <v>0</v>
      </c>
      <c r="I222" s="152" t="s">
        <v>101</v>
      </c>
    </row>
    <row r="223" spans="1:9" ht="26.1" customHeight="1" x14ac:dyDescent="0.2">
      <c r="A223" s="39" t="s">
        <v>28</v>
      </c>
      <c r="B223" s="357" t="s">
        <v>24</v>
      </c>
      <c r="C223" s="357"/>
      <c r="D223" s="357"/>
      <c r="E223" s="357"/>
      <c r="F223" s="357"/>
      <c r="G223" s="120">
        <f>G90</f>
        <v>0</v>
      </c>
      <c r="H223" s="210">
        <f t="shared" ref="H223:H227" si="23">G223*G$12</f>
        <v>0</v>
      </c>
      <c r="I223" s="152" t="s">
        <v>101</v>
      </c>
    </row>
    <row r="224" spans="1:9" ht="26.1" customHeight="1" x14ac:dyDescent="0.2">
      <c r="A224" s="39" t="s">
        <v>30</v>
      </c>
      <c r="B224" s="357" t="s">
        <v>239</v>
      </c>
      <c r="C224" s="357"/>
      <c r="D224" s="357"/>
      <c r="E224" s="357"/>
      <c r="F224" s="357"/>
      <c r="G224" s="120">
        <f>G115</f>
        <v>0</v>
      </c>
      <c r="H224" s="210">
        <f t="shared" si="23"/>
        <v>0</v>
      </c>
      <c r="I224" s="152" t="s">
        <v>101</v>
      </c>
    </row>
    <row r="225" spans="1:20" ht="26.1" customHeight="1" x14ac:dyDescent="0.2">
      <c r="A225" s="39" t="s">
        <v>37</v>
      </c>
      <c r="B225" s="357" t="s">
        <v>58</v>
      </c>
      <c r="C225" s="357"/>
      <c r="D225" s="357"/>
      <c r="E225" s="357"/>
      <c r="F225" s="357"/>
      <c r="G225" s="120">
        <f>G115</f>
        <v>0</v>
      </c>
      <c r="H225" s="210">
        <f t="shared" si="23"/>
        <v>0</v>
      </c>
      <c r="I225" s="152" t="s">
        <v>101</v>
      </c>
    </row>
    <row r="226" spans="1:20" ht="26.1" customHeight="1" x14ac:dyDescent="0.2">
      <c r="A226" s="39" t="s">
        <v>39</v>
      </c>
      <c r="B226" s="357" t="s">
        <v>206</v>
      </c>
      <c r="C226" s="357"/>
      <c r="D226" s="357"/>
      <c r="E226" s="357"/>
      <c r="F226" s="357"/>
      <c r="G226" s="120">
        <f>G123</f>
        <v>0</v>
      </c>
      <c r="H226" s="210">
        <f t="shared" si="23"/>
        <v>0</v>
      </c>
      <c r="I226" s="152" t="s">
        <v>101</v>
      </c>
    </row>
    <row r="227" spans="1:20" ht="26.1" customHeight="1" x14ac:dyDescent="0.2">
      <c r="A227" s="358" t="s">
        <v>240</v>
      </c>
      <c r="B227" s="358"/>
      <c r="C227" s="358"/>
      <c r="D227" s="358"/>
      <c r="E227" s="358"/>
      <c r="F227" s="358"/>
      <c r="G227" s="121">
        <f>SUM(G222:G226)</f>
        <v>0</v>
      </c>
      <c r="H227" s="211">
        <f t="shared" si="23"/>
        <v>0</v>
      </c>
      <c r="I227" s="152" t="s">
        <v>101</v>
      </c>
    </row>
    <row r="228" spans="1:20" ht="26.1" customHeight="1" x14ac:dyDescent="0.2">
      <c r="C228" s="212"/>
      <c r="D228" s="213"/>
      <c r="E228" s="213"/>
      <c r="F228" s="213"/>
      <c r="G228" s="213"/>
      <c r="I228" s="152" t="s">
        <v>101</v>
      </c>
    </row>
    <row r="229" spans="1:20" ht="26.1" customHeight="1" x14ac:dyDescent="0.2">
      <c r="A229" s="376" t="s">
        <v>241</v>
      </c>
      <c r="B229" s="376"/>
      <c r="C229" s="376"/>
      <c r="D229" s="376"/>
      <c r="E229" s="376"/>
      <c r="F229" s="376"/>
      <c r="G229" s="376"/>
      <c r="H229" s="376"/>
      <c r="I229" s="152" t="s">
        <v>101</v>
      </c>
      <c r="M229"/>
      <c r="N229"/>
      <c r="O229"/>
      <c r="P229"/>
      <c r="Q229"/>
      <c r="R229"/>
      <c r="S229"/>
      <c r="T229"/>
    </row>
    <row r="230" spans="1:20" ht="26.1" customHeight="1" x14ac:dyDescent="0.2">
      <c r="A230" s="163">
        <v>5</v>
      </c>
      <c r="B230" s="373" t="s">
        <v>242</v>
      </c>
      <c r="C230" s="373"/>
      <c r="D230" s="373"/>
      <c r="E230" s="373"/>
      <c r="F230" s="163" t="s">
        <v>243</v>
      </c>
      <c r="G230" s="127" t="s">
        <v>225</v>
      </c>
      <c r="H230" s="127" t="s">
        <v>226</v>
      </c>
      <c r="I230" s="152" t="s">
        <v>101</v>
      </c>
      <c r="M230"/>
      <c r="N230"/>
      <c r="O230"/>
      <c r="P230"/>
      <c r="Q230"/>
      <c r="R230"/>
      <c r="S230"/>
      <c r="T230"/>
    </row>
    <row r="231" spans="1:20" ht="26.1" customHeight="1" x14ac:dyDescent="0.2">
      <c r="A231" s="39" t="s">
        <v>26</v>
      </c>
      <c r="B231" s="337" t="s">
        <v>244</v>
      </c>
      <c r="C231" s="337"/>
      <c r="D231" s="337"/>
      <c r="E231" s="337"/>
      <c r="F231" s="128">
        <v>0.06</v>
      </c>
      <c r="G231" s="192">
        <f>ROUND(G227*F231,2)</f>
        <v>0</v>
      </c>
      <c r="H231" s="165">
        <f>G231*G$12</f>
        <v>0</v>
      </c>
      <c r="I231" s="152" t="s">
        <v>101</v>
      </c>
      <c r="M231"/>
      <c r="N231"/>
      <c r="O231"/>
      <c r="P231"/>
      <c r="Q231"/>
      <c r="R231"/>
      <c r="S231"/>
      <c r="T231"/>
    </row>
    <row r="232" spans="1:20" ht="26.1" customHeight="1" x14ac:dyDescent="0.2">
      <c r="A232" s="39" t="s">
        <v>28</v>
      </c>
      <c r="B232" s="338" t="s">
        <v>245</v>
      </c>
      <c r="C232" s="338"/>
      <c r="D232" s="338"/>
      <c r="E232" s="338"/>
      <c r="F232" s="128">
        <v>0.1</v>
      </c>
      <c r="G232" s="192">
        <f>ROUND((G227+G231)*F232,2)</f>
        <v>0</v>
      </c>
      <c r="H232" s="165">
        <f t="shared" ref="H232:H233" si="24">G232*G$12</f>
        <v>0</v>
      </c>
      <c r="I232" s="152" t="s">
        <v>101</v>
      </c>
      <c r="M232"/>
      <c r="N232"/>
      <c r="O232"/>
      <c r="P232"/>
      <c r="Q232"/>
      <c r="R232"/>
      <c r="S232"/>
      <c r="T232"/>
    </row>
    <row r="233" spans="1:20" ht="26.1" customHeight="1" x14ac:dyDescent="0.2">
      <c r="A233" s="355" t="s">
        <v>30</v>
      </c>
      <c r="B233" s="338" t="s">
        <v>246</v>
      </c>
      <c r="C233" s="338"/>
      <c r="D233" s="338"/>
      <c r="E233" s="338"/>
      <c r="F233" s="356">
        <f>SUM(E234:E237)</f>
        <v>0.13240000000000002</v>
      </c>
      <c r="G233" s="354">
        <f>((G227+G231+G232)/(1-F233))*F233</f>
        <v>0</v>
      </c>
      <c r="H233" s="450">
        <f t="shared" si="24"/>
        <v>0</v>
      </c>
      <c r="I233" s="152" t="s">
        <v>101</v>
      </c>
      <c r="M233"/>
      <c r="N233"/>
      <c r="O233"/>
      <c r="P233"/>
      <c r="Q233"/>
      <c r="R233"/>
      <c r="S233"/>
      <c r="T233"/>
    </row>
    <row r="234" spans="1:20" ht="26.1" customHeight="1" x14ac:dyDescent="0.2">
      <c r="A234" s="355"/>
      <c r="B234" s="355" t="s">
        <v>247</v>
      </c>
      <c r="C234" s="355"/>
      <c r="D234" s="129" t="s">
        <v>248</v>
      </c>
      <c r="E234" s="110">
        <f>IF($E$7='Base Apoio'!$F$35,'Base Apoio'!F81,IF($E$7='Base Apoio'!$G$35,'Base Apoio'!G81,IF($E$7='Base Apoio'!$H$35,'Base Apoio'!H81)))</f>
        <v>1.46E-2</v>
      </c>
      <c r="F234" s="356"/>
      <c r="G234" s="354"/>
      <c r="H234" s="450"/>
      <c r="I234" s="152" t="s">
        <v>101</v>
      </c>
      <c r="M234"/>
      <c r="N234"/>
      <c r="O234"/>
      <c r="P234"/>
      <c r="Q234"/>
      <c r="R234"/>
      <c r="S234"/>
      <c r="T234"/>
    </row>
    <row r="235" spans="1:20" ht="26.1" customHeight="1" x14ac:dyDescent="0.2">
      <c r="A235" s="355"/>
      <c r="B235" s="355"/>
      <c r="C235" s="355"/>
      <c r="D235" s="129" t="s">
        <v>249</v>
      </c>
      <c r="E235" s="110">
        <f>IF($E$7='Base Apoio'!$F$35,'Base Apoio'!F80,IF($E$7='Base Apoio'!$G$35,'Base Apoio'!G80,IF($E$7='Base Apoio'!$H$35,'Base Apoio'!H80)))</f>
        <v>6.7799999999999999E-2</v>
      </c>
      <c r="F235" s="356"/>
      <c r="G235" s="354"/>
      <c r="H235" s="450"/>
      <c r="I235" s="152" t="s">
        <v>101</v>
      </c>
      <c r="M235"/>
      <c r="N235"/>
      <c r="O235"/>
      <c r="P235"/>
      <c r="Q235"/>
      <c r="R235"/>
      <c r="S235"/>
      <c r="T235"/>
    </row>
    <row r="236" spans="1:20" ht="26.1" customHeight="1" x14ac:dyDescent="0.2">
      <c r="A236" s="355"/>
      <c r="B236" s="355" t="s">
        <v>250</v>
      </c>
      <c r="C236" s="355"/>
      <c r="D236" s="355"/>
      <c r="E236" s="130"/>
      <c r="F236" s="356"/>
      <c r="G236" s="354"/>
      <c r="H236" s="450"/>
      <c r="I236" s="152" t="s">
        <v>101</v>
      </c>
    </row>
    <row r="237" spans="1:20" ht="26.1" customHeight="1" x14ac:dyDescent="0.2">
      <c r="A237" s="355"/>
      <c r="B237" s="355" t="s">
        <v>251</v>
      </c>
      <c r="C237" s="355"/>
      <c r="D237" s="129" t="s">
        <v>252</v>
      </c>
      <c r="E237" s="110">
        <f>IF($E$7='Base Apoio'!$F$35,'Base Apoio'!F82,IF($E$7='Base Apoio'!$G$35,'Base Apoio'!G82,IF($E$7='Base Apoio'!$H$35,'Base Apoio'!H82)))</f>
        <v>0.05</v>
      </c>
      <c r="F237" s="356"/>
      <c r="G237" s="354"/>
      <c r="H237" s="450"/>
      <c r="I237" s="152" t="s">
        <v>101</v>
      </c>
    </row>
    <row r="238" spans="1:20" ht="26.1" customHeight="1" x14ac:dyDescent="0.2">
      <c r="A238" s="336" t="s">
        <v>32</v>
      </c>
      <c r="B238" s="336"/>
      <c r="C238" s="336"/>
      <c r="D238" s="336"/>
      <c r="E238" s="336"/>
      <c r="F238" s="336"/>
      <c r="G238" s="108">
        <f>ROUND((G231+G232+G233),2)</f>
        <v>0</v>
      </c>
      <c r="H238" s="107">
        <f>G238*G$12</f>
        <v>0</v>
      </c>
      <c r="I238" s="152" t="s">
        <v>101</v>
      </c>
    </row>
    <row r="239" spans="1:20" ht="26.1" customHeight="1" x14ac:dyDescent="0.2">
      <c r="I239" s="152" t="s">
        <v>101</v>
      </c>
    </row>
    <row r="240" spans="1:20" ht="26.1" customHeight="1" x14ac:dyDescent="0.2">
      <c r="A240" s="416" t="s">
        <v>253</v>
      </c>
      <c r="B240" s="416"/>
      <c r="C240" s="416"/>
      <c r="D240" s="416"/>
      <c r="E240" s="416"/>
      <c r="F240" s="416"/>
      <c r="G240" s="416"/>
      <c r="H240" s="416"/>
      <c r="I240" s="152" t="s">
        <v>101</v>
      </c>
    </row>
    <row r="241" spans="1:13" ht="26.1" customHeight="1" x14ac:dyDescent="0.2">
      <c r="A241" s="452" t="s">
        <v>254</v>
      </c>
      <c r="B241" s="452"/>
      <c r="C241" s="452"/>
      <c r="D241" s="452"/>
      <c r="E241" s="452"/>
      <c r="F241" s="452"/>
      <c r="G241" s="127" t="s">
        <v>225</v>
      </c>
      <c r="H241" s="127" t="s">
        <v>226</v>
      </c>
      <c r="I241" s="152" t="s">
        <v>101</v>
      </c>
    </row>
    <row r="242" spans="1:13" ht="26.1" customHeight="1" x14ac:dyDescent="0.2">
      <c r="A242" s="39" t="s">
        <v>26</v>
      </c>
      <c r="B242" s="357" t="s">
        <v>238</v>
      </c>
      <c r="C242" s="357"/>
      <c r="D242" s="357"/>
      <c r="E242" s="357"/>
      <c r="F242" s="357"/>
      <c r="G242" s="134">
        <f>G222</f>
        <v>0</v>
      </c>
      <c r="H242" s="134">
        <f>H222</f>
        <v>0</v>
      </c>
      <c r="I242" s="152" t="s">
        <v>101</v>
      </c>
    </row>
    <row r="243" spans="1:13" ht="26.1" customHeight="1" x14ac:dyDescent="0.2">
      <c r="A243" s="39" t="s">
        <v>28</v>
      </c>
      <c r="B243" s="357" t="s">
        <v>24</v>
      </c>
      <c r="C243" s="357"/>
      <c r="D243" s="357"/>
      <c r="E243" s="357"/>
      <c r="F243" s="357"/>
      <c r="G243" s="134">
        <f>G223</f>
        <v>0</v>
      </c>
      <c r="H243" s="134">
        <f>H223</f>
        <v>0</v>
      </c>
      <c r="I243" s="152" t="s">
        <v>101</v>
      </c>
    </row>
    <row r="244" spans="1:13" ht="26.1" customHeight="1" x14ac:dyDescent="0.2">
      <c r="A244" s="39" t="s">
        <v>30</v>
      </c>
      <c r="B244" s="357" t="s">
        <v>239</v>
      </c>
      <c r="C244" s="357"/>
      <c r="D244" s="357"/>
      <c r="E244" s="357"/>
      <c r="F244" s="357"/>
      <c r="G244" s="134">
        <f>G100</f>
        <v>0</v>
      </c>
      <c r="H244" s="134">
        <f>H100</f>
        <v>0</v>
      </c>
      <c r="I244" s="152" t="s">
        <v>101</v>
      </c>
    </row>
    <row r="245" spans="1:13" ht="26.1" customHeight="1" x14ac:dyDescent="0.2">
      <c r="A245" s="39" t="s">
        <v>37</v>
      </c>
      <c r="B245" s="357" t="s">
        <v>58</v>
      </c>
      <c r="C245" s="357"/>
      <c r="D245" s="357"/>
      <c r="E245" s="357"/>
      <c r="F245" s="357"/>
      <c r="G245" s="134">
        <f>G115</f>
        <v>0</v>
      </c>
      <c r="H245" s="134">
        <f>H115</f>
        <v>0</v>
      </c>
      <c r="I245" s="152" t="s">
        <v>101</v>
      </c>
    </row>
    <row r="246" spans="1:13" ht="26.1" customHeight="1" x14ac:dyDescent="0.2">
      <c r="A246" s="39"/>
      <c r="B246" s="357" t="s">
        <v>206</v>
      </c>
      <c r="C246" s="357"/>
      <c r="D246" s="357"/>
      <c r="E246" s="357"/>
      <c r="F246" s="357"/>
      <c r="G246" s="134">
        <f>G123</f>
        <v>0</v>
      </c>
      <c r="H246" s="134">
        <f>H123</f>
        <v>0</v>
      </c>
      <c r="I246" s="152" t="s">
        <v>101</v>
      </c>
      <c r="J246" s="323" t="s">
        <v>255</v>
      </c>
    </row>
    <row r="247" spans="1:13" ht="26.1" customHeight="1" x14ac:dyDescent="0.2">
      <c r="A247" s="39" t="s">
        <v>39</v>
      </c>
      <c r="B247" s="357" t="s">
        <v>256</v>
      </c>
      <c r="C247" s="357"/>
      <c r="D247" s="357"/>
      <c r="E247" s="357"/>
      <c r="F247" s="357"/>
      <c r="G247" s="134">
        <f>G238</f>
        <v>0</v>
      </c>
      <c r="H247" s="134">
        <f>H238</f>
        <v>0</v>
      </c>
      <c r="I247" s="152" t="s">
        <v>101</v>
      </c>
      <c r="J247" s="324"/>
    </row>
    <row r="248" spans="1:13" ht="26.1" customHeight="1" x14ac:dyDescent="0.2">
      <c r="A248" s="451" t="s">
        <v>74</v>
      </c>
      <c r="B248" s="451"/>
      <c r="C248" s="451"/>
      <c r="D248" s="451"/>
      <c r="E248" s="451"/>
      <c r="F248" s="451"/>
      <c r="G248" s="222">
        <f>ROUND(SUM(G242:G247),2)</f>
        <v>0</v>
      </c>
      <c r="H248" s="222">
        <f>ROUND(SUM(H242:H247),2)</f>
        <v>0</v>
      </c>
      <c r="I248" s="152" t="s">
        <v>101</v>
      </c>
      <c r="J248" s="325"/>
    </row>
    <row r="249" spans="1:13" ht="26.1" customHeight="1" x14ac:dyDescent="0.2">
      <c r="A249" s="214"/>
      <c r="B249" s="335" t="s">
        <v>257</v>
      </c>
      <c r="C249" s="335"/>
      <c r="D249" s="335"/>
      <c r="E249" s="335"/>
      <c r="F249" s="150">
        <v>21.75</v>
      </c>
      <c r="G249" s="448">
        <f>ROUND(G248/F249,2)</f>
        <v>0</v>
      </c>
      <c r="H249" s="448"/>
      <c r="I249" s="152" t="s">
        <v>101</v>
      </c>
      <c r="J249" s="138" t="s">
        <v>258</v>
      </c>
      <c r="K249" s="10" t="s">
        <v>259</v>
      </c>
      <c r="L249" s="10" t="s">
        <v>260</v>
      </c>
      <c r="M249" s="10" t="s">
        <v>261</v>
      </c>
    </row>
    <row r="250" spans="1:13" ht="26.1" customHeight="1" x14ac:dyDescent="0.2">
      <c r="A250" s="214"/>
      <c r="B250" s="335" t="s">
        <v>262</v>
      </c>
      <c r="C250" s="335"/>
      <c r="D250" s="335"/>
      <c r="E250" s="335"/>
      <c r="F250" s="150">
        <v>8</v>
      </c>
      <c r="G250" s="448">
        <f>ROUND(G249/F250,2)</f>
        <v>0</v>
      </c>
      <c r="H250" s="448"/>
      <c r="I250" s="152" t="s">
        <v>101</v>
      </c>
      <c r="J250" s="215" t="str">
        <f>A12</f>
        <v>EMISSOR DE VIAGENS</v>
      </c>
      <c r="K250" s="137"/>
      <c r="L250" s="137"/>
      <c r="M250" s="199">
        <f>H248</f>
        <v>0</v>
      </c>
    </row>
    <row r="251" spans="1:13" ht="26.1" customHeight="1" thickBot="1" x14ac:dyDescent="0.25"/>
    <row r="252" spans="1:13" ht="26.1" customHeight="1" x14ac:dyDescent="0.2">
      <c r="J252" s="326" t="s">
        <v>263</v>
      </c>
      <c r="K252" s="327"/>
      <c r="L252" s="327"/>
      <c r="M252" s="328"/>
    </row>
    <row r="253" spans="1:13" ht="26.1" customHeight="1" x14ac:dyDescent="0.2">
      <c r="J253" s="329"/>
      <c r="K253" s="330"/>
      <c r="L253" s="330"/>
      <c r="M253" s="331"/>
    </row>
    <row r="254" spans="1:13" ht="26.1" customHeight="1" x14ac:dyDescent="0.2">
      <c r="J254" s="329"/>
      <c r="K254" s="330"/>
      <c r="L254" s="330"/>
      <c r="M254" s="331"/>
    </row>
    <row r="255" spans="1:13" ht="26.1" customHeight="1" x14ac:dyDescent="0.2">
      <c r="J255" s="329"/>
      <c r="K255" s="330"/>
      <c r="L255" s="330"/>
      <c r="M255" s="331"/>
    </row>
    <row r="256" spans="1:13" ht="26.1" customHeight="1" x14ac:dyDescent="0.2">
      <c r="J256" s="329"/>
      <c r="K256" s="330"/>
      <c r="L256" s="330"/>
      <c r="M256" s="331"/>
    </row>
    <row r="257" spans="10:13" ht="26.1" customHeight="1" x14ac:dyDescent="0.2">
      <c r="J257" s="329"/>
      <c r="K257" s="330"/>
      <c r="L257" s="330"/>
      <c r="M257" s="331"/>
    </row>
    <row r="258" spans="10:13" ht="26.1" customHeight="1" x14ac:dyDescent="0.2">
      <c r="J258" s="329"/>
      <c r="K258" s="330"/>
      <c r="L258" s="330"/>
      <c r="M258" s="331"/>
    </row>
    <row r="259" spans="10:13" ht="26.1" customHeight="1" x14ac:dyDescent="0.2">
      <c r="J259" s="329"/>
      <c r="K259" s="330"/>
      <c r="L259" s="330"/>
      <c r="M259" s="331"/>
    </row>
    <row r="260" spans="10:13" ht="26.1" customHeight="1" x14ac:dyDescent="0.2">
      <c r="J260" s="329"/>
      <c r="K260" s="330"/>
      <c r="L260" s="330"/>
      <c r="M260" s="331"/>
    </row>
    <row r="261" spans="10:13" ht="26.1" customHeight="1" x14ac:dyDescent="0.2">
      <c r="J261" s="329"/>
      <c r="K261" s="330"/>
      <c r="L261" s="330"/>
      <c r="M261" s="331"/>
    </row>
    <row r="262" spans="10:13" ht="26.1" customHeight="1" x14ac:dyDescent="0.2">
      <c r="J262" s="329"/>
      <c r="K262" s="330"/>
      <c r="L262" s="330"/>
      <c r="M262" s="331"/>
    </row>
    <row r="263" spans="10:13" ht="26.1" customHeight="1" thickBot="1" x14ac:dyDescent="0.25">
      <c r="J263" s="332"/>
      <c r="K263" s="333"/>
      <c r="L263" s="333"/>
      <c r="M263" s="334"/>
    </row>
    <row r="264" spans="10:13" ht="26.1" customHeight="1" x14ac:dyDescent="0.2"/>
  </sheetData>
  <sheetProtection password="CE28" sheet="1" objects="1" scenarios="1" autoFilter="0"/>
  <autoFilter ref="A1:I250" xr:uid="{00000000-0009-0000-0000-000003000000}"/>
  <mergeCells count="302">
    <mergeCell ref="B28:D28"/>
    <mergeCell ref="G205:H205"/>
    <mergeCell ref="B206:C206"/>
    <mergeCell ref="G206:H206"/>
    <mergeCell ref="B207:C207"/>
    <mergeCell ref="G207:H207"/>
    <mergeCell ref="B208:C208"/>
    <mergeCell ref="G208:H208"/>
    <mergeCell ref="B209:C209"/>
    <mergeCell ref="G209:H209"/>
    <mergeCell ref="G200:H200"/>
    <mergeCell ref="B201:C201"/>
    <mergeCell ref="G201:H201"/>
    <mergeCell ref="B202:C202"/>
    <mergeCell ref="G202:H202"/>
    <mergeCell ref="B203:C203"/>
    <mergeCell ref="G203:H203"/>
    <mergeCell ref="B204:C204"/>
    <mergeCell ref="G204:H204"/>
    <mergeCell ref="A195:F19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6:D186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A173:H173"/>
    <mergeCell ref="A59:E59"/>
    <mergeCell ref="A84:F84"/>
    <mergeCell ref="A90:F90"/>
    <mergeCell ref="A100:E100"/>
    <mergeCell ref="B62:E62"/>
    <mergeCell ref="B67:E67"/>
    <mergeCell ref="B71:E71"/>
    <mergeCell ref="B79:E79"/>
    <mergeCell ref="B77:E77"/>
    <mergeCell ref="B78:E78"/>
    <mergeCell ref="B80:E80"/>
    <mergeCell ref="B81:E81"/>
    <mergeCell ref="B66:E66"/>
    <mergeCell ref="B63:E63"/>
    <mergeCell ref="B68:E68"/>
    <mergeCell ref="B69:E69"/>
    <mergeCell ref="B60:G60"/>
    <mergeCell ref="B82:E82"/>
    <mergeCell ref="B83:E83"/>
    <mergeCell ref="B75:E75"/>
    <mergeCell ref="B76:E76"/>
    <mergeCell ref="G63:H63"/>
    <mergeCell ref="G64:H64"/>
    <mergeCell ref="G65:H65"/>
    <mergeCell ref="G250:H250"/>
    <mergeCell ref="G219:H219"/>
    <mergeCell ref="B230:E230"/>
    <mergeCell ref="A229:H229"/>
    <mergeCell ref="H233:H237"/>
    <mergeCell ref="A240:H240"/>
    <mergeCell ref="A248:F248"/>
    <mergeCell ref="G249:H249"/>
    <mergeCell ref="G210:H210"/>
    <mergeCell ref="G211:H211"/>
    <mergeCell ref="G212:H212"/>
    <mergeCell ref="G213:H213"/>
    <mergeCell ref="G214:H214"/>
    <mergeCell ref="G215:H215"/>
    <mergeCell ref="G216:H216"/>
    <mergeCell ref="G217:H217"/>
    <mergeCell ref="G218:H218"/>
    <mergeCell ref="A241:F241"/>
    <mergeCell ref="B242:F242"/>
    <mergeCell ref="B243:F243"/>
    <mergeCell ref="B244:F244"/>
    <mergeCell ref="B245:F245"/>
    <mergeCell ref="B246:F246"/>
    <mergeCell ref="B247:F247"/>
    <mergeCell ref="A197:H197"/>
    <mergeCell ref="G198:H198"/>
    <mergeCell ref="G199:H199"/>
    <mergeCell ref="B143:C143"/>
    <mergeCell ref="B135:C135"/>
    <mergeCell ref="B159:C159"/>
    <mergeCell ref="B170:C170"/>
    <mergeCell ref="B174:D174"/>
    <mergeCell ref="B175:D175"/>
    <mergeCell ref="B176:D176"/>
    <mergeCell ref="B187:D187"/>
    <mergeCell ref="B188:D188"/>
    <mergeCell ref="B189:D189"/>
    <mergeCell ref="B190:D190"/>
    <mergeCell ref="B191:D191"/>
    <mergeCell ref="B192:D192"/>
    <mergeCell ref="B193:D193"/>
    <mergeCell ref="B140:C140"/>
    <mergeCell ref="B141:C141"/>
    <mergeCell ref="B142:C142"/>
    <mergeCell ref="A171:F171"/>
    <mergeCell ref="A147:F147"/>
    <mergeCell ref="B160:C160"/>
    <mergeCell ref="B181:D181"/>
    <mergeCell ref="A10:H10"/>
    <mergeCell ref="G12:H12"/>
    <mergeCell ref="E11:F11"/>
    <mergeCell ref="E12:F12"/>
    <mergeCell ref="A11:D11"/>
    <mergeCell ref="A12:D12"/>
    <mergeCell ref="A14:H14"/>
    <mergeCell ref="A43:H43"/>
    <mergeCell ref="A23:H23"/>
    <mergeCell ref="F15:H15"/>
    <mergeCell ref="F16:H16"/>
    <mergeCell ref="F17:H17"/>
    <mergeCell ref="F18:H18"/>
    <mergeCell ref="F19:H19"/>
    <mergeCell ref="F20:H20"/>
    <mergeCell ref="F21:H21"/>
    <mergeCell ref="B30:D30"/>
    <mergeCell ref="G30:H30"/>
    <mergeCell ref="G31:H31"/>
    <mergeCell ref="G33:H33"/>
    <mergeCell ref="G34:H34"/>
    <mergeCell ref="G36:H36"/>
    <mergeCell ref="B19:E19"/>
    <mergeCell ref="B17:E17"/>
    <mergeCell ref="A7:D7"/>
    <mergeCell ref="A8:D8"/>
    <mergeCell ref="E7:H7"/>
    <mergeCell ref="C5:H5"/>
    <mergeCell ref="F4:H4"/>
    <mergeCell ref="A2:H2"/>
    <mergeCell ref="C3:H3"/>
    <mergeCell ref="E6:H6"/>
    <mergeCell ref="E8:H8"/>
    <mergeCell ref="A5:B5"/>
    <mergeCell ref="A6:D6"/>
    <mergeCell ref="A3:B3"/>
    <mergeCell ref="A4:E4"/>
    <mergeCell ref="B27:D27"/>
    <mergeCell ref="B29:D29"/>
    <mergeCell ref="G11:H11"/>
    <mergeCell ref="B18:E18"/>
    <mergeCell ref="B36:D36"/>
    <mergeCell ref="E25:F25"/>
    <mergeCell ref="B194:D194"/>
    <mergeCell ref="B103:F103"/>
    <mergeCell ref="D113:E114"/>
    <mergeCell ref="B119:F119"/>
    <mergeCell ref="B113:C113"/>
    <mergeCell ref="F113:F114"/>
    <mergeCell ref="B138:C138"/>
    <mergeCell ref="B131:C131"/>
    <mergeCell ref="B132:C132"/>
    <mergeCell ref="B133:C133"/>
    <mergeCell ref="B31:D31"/>
    <mergeCell ref="B70:E70"/>
    <mergeCell ref="B73:E73"/>
    <mergeCell ref="B72:E72"/>
    <mergeCell ref="A92:H92"/>
    <mergeCell ref="B94:E94"/>
    <mergeCell ref="B32:D32"/>
    <mergeCell ref="B33:D33"/>
    <mergeCell ref="A221:F221"/>
    <mergeCell ref="B222:F222"/>
    <mergeCell ref="B223:F223"/>
    <mergeCell ref="B198:C198"/>
    <mergeCell ref="B199:C19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A219:F219"/>
    <mergeCell ref="B200:C200"/>
    <mergeCell ref="B205:C205"/>
    <mergeCell ref="B57:E57"/>
    <mergeCell ref="E37:F37"/>
    <mergeCell ref="E38:F38"/>
    <mergeCell ref="E39:F39"/>
    <mergeCell ref="E40:F40"/>
    <mergeCell ref="A41:F41"/>
    <mergeCell ref="A48:E48"/>
    <mergeCell ref="A44:E44"/>
    <mergeCell ref="B34:D34"/>
    <mergeCell ref="B54:E54"/>
    <mergeCell ref="B55:E55"/>
    <mergeCell ref="B45:E45"/>
    <mergeCell ref="B46:E46"/>
    <mergeCell ref="B47:E47"/>
    <mergeCell ref="A50:E50"/>
    <mergeCell ref="B51:E51"/>
    <mergeCell ref="B53:E53"/>
    <mergeCell ref="B56:E56"/>
    <mergeCell ref="A115:F115"/>
    <mergeCell ref="B96:E96"/>
    <mergeCell ref="B98:E98"/>
    <mergeCell ref="B99:E99"/>
    <mergeCell ref="B87:F87"/>
    <mergeCell ref="B88:F88"/>
    <mergeCell ref="B89:F89"/>
    <mergeCell ref="B93:E93"/>
    <mergeCell ref="B104:F104"/>
    <mergeCell ref="B95:E95"/>
    <mergeCell ref="B97:E97"/>
    <mergeCell ref="B109:E109"/>
    <mergeCell ref="B110:E110"/>
    <mergeCell ref="B58:E58"/>
    <mergeCell ref="B64:E64"/>
    <mergeCell ref="B65:E65"/>
    <mergeCell ref="A102:H102"/>
    <mergeCell ref="G104:H104"/>
    <mergeCell ref="B156:C156"/>
    <mergeCell ref="B157:C157"/>
    <mergeCell ref="B158:C158"/>
    <mergeCell ref="B121:F121"/>
    <mergeCell ref="B122:F122"/>
    <mergeCell ref="B120:F120"/>
    <mergeCell ref="B118:F118"/>
    <mergeCell ref="A123:F123"/>
    <mergeCell ref="B61:F61"/>
    <mergeCell ref="B107:E107"/>
    <mergeCell ref="B112:E112"/>
    <mergeCell ref="A117:H117"/>
    <mergeCell ref="A125:H125"/>
    <mergeCell ref="A149:H149"/>
    <mergeCell ref="B129:C129"/>
    <mergeCell ref="A111:F111"/>
    <mergeCell ref="B105:E105"/>
    <mergeCell ref="B106:E106"/>
    <mergeCell ref="B108:E108"/>
    <mergeCell ref="B126:C126"/>
    <mergeCell ref="B127:C127"/>
    <mergeCell ref="B128:C128"/>
    <mergeCell ref="G233:G237"/>
    <mergeCell ref="B234:C235"/>
    <mergeCell ref="B236:D236"/>
    <mergeCell ref="B237:C237"/>
    <mergeCell ref="A233:A237"/>
    <mergeCell ref="F233:F237"/>
    <mergeCell ref="B136:C136"/>
    <mergeCell ref="B137:C137"/>
    <mergeCell ref="B146:C146"/>
    <mergeCell ref="B224:F224"/>
    <mergeCell ref="B225:F225"/>
    <mergeCell ref="B226:F226"/>
    <mergeCell ref="A227:F227"/>
    <mergeCell ref="B144:C144"/>
    <mergeCell ref="B145:C145"/>
    <mergeCell ref="B150:C150"/>
    <mergeCell ref="B151:C151"/>
    <mergeCell ref="B152:C152"/>
    <mergeCell ref="B153:C153"/>
    <mergeCell ref="B154:C154"/>
    <mergeCell ref="B155:C155"/>
    <mergeCell ref="J4:J8"/>
    <mergeCell ref="J246:J248"/>
    <mergeCell ref="J252:M263"/>
    <mergeCell ref="B249:E249"/>
    <mergeCell ref="B250:E250"/>
    <mergeCell ref="A238:F238"/>
    <mergeCell ref="B231:E231"/>
    <mergeCell ref="B232:E232"/>
    <mergeCell ref="B233:E233"/>
    <mergeCell ref="B15:E15"/>
    <mergeCell ref="B16:E16"/>
    <mergeCell ref="B39:D39"/>
    <mergeCell ref="B40:D40"/>
    <mergeCell ref="B24:F24"/>
    <mergeCell ref="B20:E20"/>
    <mergeCell ref="B21:E21"/>
    <mergeCell ref="B25:D25"/>
    <mergeCell ref="B37:D37"/>
    <mergeCell ref="B139:C139"/>
    <mergeCell ref="B26:D26"/>
    <mergeCell ref="B52:E52"/>
    <mergeCell ref="B114:C114"/>
    <mergeCell ref="B130:C130"/>
    <mergeCell ref="B134:C134"/>
    <mergeCell ref="G81:H81"/>
    <mergeCell ref="G66:H66"/>
    <mergeCell ref="G68:H68"/>
    <mergeCell ref="G69:H69"/>
    <mergeCell ref="G70:H70"/>
    <mergeCell ref="G72:H72"/>
    <mergeCell ref="G73:H73"/>
    <mergeCell ref="G75:H75"/>
    <mergeCell ref="G76:H76"/>
    <mergeCell ref="G80:H80"/>
  </mergeCells>
  <conditionalFormatting sqref="D127:F146">
    <cfRule type="expression" dxfId="52" priority="77">
      <formula>$B127&lt;&gt;""</formula>
    </cfRule>
  </conditionalFormatting>
  <conditionalFormatting sqref="D151:F170">
    <cfRule type="expression" dxfId="51" priority="56">
      <formula>$B151&lt;&gt;""</formula>
    </cfRule>
  </conditionalFormatting>
  <conditionalFormatting sqref="D199:F218">
    <cfRule type="expression" dxfId="50" priority="15">
      <formula>$B199&lt;&gt;""</formula>
    </cfRule>
  </conditionalFormatting>
  <conditionalFormatting sqref="E36">
    <cfRule type="expression" dxfId="49" priority="109" stopIfTrue="1">
      <formula>#REF!="Sim"</formula>
    </cfRule>
  </conditionalFormatting>
  <conditionalFormatting sqref="E175:F194">
    <cfRule type="expression" dxfId="48" priority="35">
      <formula>$B175&lt;&gt;""</formula>
    </cfRule>
  </conditionalFormatting>
  <conditionalFormatting sqref="E26:H26">
    <cfRule type="expression" dxfId="46" priority="117">
      <formula>$E$27="Sim"</formula>
    </cfRule>
  </conditionalFormatting>
  <conditionalFormatting sqref="E27:H27">
    <cfRule type="expression" dxfId="45" priority="2">
      <formula>$E$26="Sim"</formula>
    </cfRule>
  </conditionalFormatting>
  <conditionalFormatting sqref="F26 F35:F36">
    <cfRule type="expression" dxfId="44" priority="140" stopIfTrue="1">
      <formula>E26="Sim"</formula>
    </cfRule>
  </conditionalFormatting>
  <conditionalFormatting sqref="F26">
    <cfRule type="expression" dxfId="43" priority="138">
      <formula>E$39="Sim"</formula>
    </cfRule>
  </conditionalFormatting>
  <conditionalFormatting sqref="F27:F29">
    <cfRule type="expression" dxfId="42" priority="135" stopIfTrue="1">
      <formula>E27="Sim"</formula>
    </cfRule>
  </conditionalFormatting>
  <conditionalFormatting sqref="F28">
    <cfRule type="expression" dxfId="41" priority="1" stopIfTrue="1">
      <formula>E28="Sim"</formula>
    </cfRule>
  </conditionalFormatting>
  <conditionalFormatting sqref="F30:F31">
    <cfRule type="expression" dxfId="40" priority="114">
      <formula>$E$29="Sim"</formula>
    </cfRule>
  </conditionalFormatting>
  <conditionalFormatting sqref="F33:F34">
    <cfRule type="expression" dxfId="39" priority="112">
      <formula>$E$32="Sim"</formula>
    </cfRule>
  </conditionalFormatting>
  <conditionalFormatting sqref="F33:F36 E30:E31 E33:E35">
    <cfRule type="expression" dxfId="38" priority="144" stopIfTrue="1">
      <formula>#REF!="Sim"</formula>
    </cfRule>
  </conditionalFormatting>
  <conditionalFormatting sqref="F35:F36">
    <cfRule type="expression" dxfId="37" priority="110">
      <formula>$E$35="Sim"</formula>
    </cfRule>
  </conditionalFormatting>
  <conditionalFormatting sqref="F62">
    <cfRule type="expression" dxfId="36" priority="128">
      <formula>F$39="Sim"</formula>
    </cfRule>
  </conditionalFormatting>
  <conditionalFormatting sqref="F63:F66">
    <cfRule type="expression" dxfId="35" priority="105">
      <formula>$F$62="Sim"</formula>
    </cfRule>
  </conditionalFormatting>
  <conditionalFormatting sqref="F67">
    <cfRule type="expression" dxfId="34" priority="127">
      <formula>F$39="Sim"</formula>
    </cfRule>
  </conditionalFormatting>
  <conditionalFormatting sqref="F68:F70">
    <cfRule type="expression" dxfId="33" priority="104">
      <formula>$F$67="Sim"</formula>
    </cfRule>
  </conditionalFormatting>
  <conditionalFormatting sqref="F71">
    <cfRule type="expression" dxfId="32" priority="126">
      <formula>F$39="Sim"</formula>
    </cfRule>
  </conditionalFormatting>
  <conditionalFormatting sqref="F72:F73">
    <cfRule type="expression" dxfId="31" priority="103">
      <formula>$F$71="Sim"</formula>
    </cfRule>
  </conditionalFormatting>
  <conditionalFormatting sqref="F74">
    <cfRule type="expression" dxfId="30" priority="5">
      <formula>F$38="Sim"</formula>
    </cfRule>
  </conditionalFormatting>
  <conditionalFormatting sqref="F75:F76">
    <cfRule type="expression" dxfId="29" priority="3">
      <formula>$F$74="Sim"</formula>
    </cfRule>
    <cfRule type="expression" dxfId="28" priority="4">
      <formula>$F$73="Sim"</formula>
    </cfRule>
  </conditionalFormatting>
  <conditionalFormatting sqref="F77:F79">
    <cfRule type="expression" dxfId="27" priority="123">
      <formula>F$39="Sim"</formula>
    </cfRule>
  </conditionalFormatting>
  <conditionalFormatting sqref="F80:F81">
    <cfRule type="expression" dxfId="26" priority="102">
      <formula>$F$79="Sim"</formula>
    </cfRule>
  </conditionalFormatting>
  <conditionalFormatting sqref="G77">
    <cfRule type="expression" dxfId="25" priority="101">
      <formula>$F$77="Sim"</formula>
    </cfRule>
  </conditionalFormatting>
  <conditionalFormatting sqref="G78">
    <cfRule type="expression" dxfId="24" priority="100">
      <formula>$F$78="Sim"</formula>
    </cfRule>
  </conditionalFormatting>
  <conditionalFormatting sqref="J24">
    <cfRule type="cellIs" dxfId="23" priority="107" operator="equal">
      <formula>"É preciso escolher uma opção entre Periculosidade e Insalubridade!"</formula>
    </cfRule>
  </conditionalFormatting>
  <conditionalFormatting sqref="J250">
    <cfRule type="cellIs" dxfId="22" priority="6" operator="equal">
      <formula>0</formula>
    </cfRule>
  </conditionalFormatting>
  <conditionalFormatting sqref="L250:M250">
    <cfRule type="containsErrors" dxfId="21" priority="9">
      <formula>ISERROR(L250)</formula>
    </cfRule>
  </conditionalFormatting>
  <dataValidations count="5">
    <dataValidation type="list" allowBlank="1" showInputMessage="1" showErrorMessage="1" sqref="D151:D170" xr:uid="{00000000-0002-0000-0300-000000000000}">
      <formula1>materiais</formula1>
    </dataValidation>
    <dataValidation type="list" allowBlank="1" showInputMessage="1" showErrorMessage="1" sqref="F62 F67 F71 F77:F79 E26:E29 F74 E35" xr:uid="{00000000-0002-0000-0300-000001000000}">
      <formula1>Sim_não</formula1>
    </dataValidation>
    <dataValidation type="list" allowBlank="1" showInputMessage="1" showErrorMessage="1" sqref="F27" xr:uid="{00000000-0002-0000-0300-000002000000}">
      <formula1>percentuais</formula1>
    </dataValidation>
    <dataValidation type="list" allowBlank="1" showInputMessage="1" showErrorMessage="1" sqref="E7:H7" xr:uid="{00000000-0002-0000-0300-000003000000}">
      <formula1>tributaçao</formula1>
    </dataValidation>
    <dataValidation type="list" allowBlank="1" showInputMessage="1" showErrorMessage="1" sqref="L250" xr:uid="{00000000-0002-0000-0300-000004000000}">
      <formula1>Unidades_medida</formula1>
    </dataValidation>
  </dataValidations>
  <pageMargins left="0.51181102362204722" right="0.51181102362204722" top="0.78740157480314965" bottom="0.78740157480314965" header="0.31496062992125984" footer="0.31496062992125984"/>
  <pageSetup paperSize="9" scale="85" fitToHeight="20" orientation="portrait" r:id="rId1"/>
  <headerFooter>
    <oddFooter>&amp;R&amp;P/&amp;N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D169FF45-2B49-4DE1-BE5C-C8C953965AEB}">
            <xm:f>$E$7='Base Apoio'!$H$35</xm:f>
            <x14:dxf>
              <fill>
                <patternFill>
                  <bgColor theme="6" tint="0.39994506668294322"/>
                </patternFill>
              </fill>
            </x14:dxf>
          </x14:cfRule>
          <xm:sqref>E8:H8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Y682"/>
  <sheetViews>
    <sheetView showGridLines="0" topLeftCell="J13" workbookViewId="0">
      <selection activeCell="Q27" sqref="Q27"/>
    </sheetView>
  </sheetViews>
  <sheetFormatPr defaultColWidth="9.140625" defaultRowHeight="12.75" x14ac:dyDescent="0.2"/>
  <cols>
    <col min="1" max="9" width="0" style="8" hidden="1" customWidth="1"/>
    <col min="10" max="10" width="9.140625" style="19"/>
    <col min="11" max="11" width="21.28515625" style="8" customWidth="1"/>
    <col min="12" max="12" width="73.85546875" style="8" customWidth="1"/>
    <col min="13" max="16" width="16.7109375" style="8" customWidth="1"/>
    <col min="17" max="17" width="15.7109375" customWidth="1"/>
    <col min="18" max="118" width="15.7109375" style="8" customWidth="1"/>
    <col min="119" max="16384" width="9.140625" style="8"/>
  </cols>
  <sheetData>
    <row r="1" spans="10:25" hidden="1" x14ac:dyDescent="0.2">
      <c r="Q1" s="8"/>
    </row>
    <row r="2" spans="10:25" hidden="1" x14ac:dyDescent="0.2">
      <c r="Q2" s="8"/>
    </row>
    <row r="3" spans="10:25" hidden="1" x14ac:dyDescent="0.2">
      <c r="Q3" s="8"/>
    </row>
    <row r="4" spans="10:25" hidden="1" x14ac:dyDescent="0.2">
      <c r="Q4" s="8"/>
    </row>
    <row r="5" spans="10:25" hidden="1" x14ac:dyDescent="0.2">
      <c r="Q5" s="8"/>
    </row>
    <row r="6" spans="10:25" hidden="1" x14ac:dyDescent="0.2">
      <c r="Q6" s="8"/>
    </row>
    <row r="7" spans="10:25" hidden="1" x14ac:dyDescent="0.2">
      <c r="Q7" s="8"/>
    </row>
    <row r="8" spans="10:25" hidden="1" x14ac:dyDescent="0.2">
      <c r="J8" s="8"/>
      <c r="Q8" s="8"/>
    </row>
    <row r="9" spans="10:25" ht="83.25" hidden="1" customHeight="1" x14ac:dyDescent="0.2">
      <c r="J9" s="8"/>
      <c r="Q9" s="8"/>
    </row>
    <row r="10" spans="10:25" hidden="1" x14ac:dyDescent="0.2">
      <c r="J10" s="8"/>
      <c r="Q10" s="8"/>
    </row>
    <row r="11" spans="10:25" hidden="1" x14ac:dyDescent="0.2">
      <c r="J11" s="12"/>
      <c r="Q11" s="8"/>
    </row>
    <row r="12" spans="10:25" hidden="1" x14ac:dyDescent="0.2">
      <c r="Q12" s="8"/>
    </row>
    <row r="13" spans="10:25" ht="15" customHeight="1" x14ac:dyDescent="0.2">
      <c r="J13" s="12"/>
      <c r="R13"/>
      <c r="S13"/>
      <c r="T13"/>
      <c r="U13"/>
      <c r="V13"/>
      <c r="W13"/>
      <c r="X13"/>
      <c r="Y13"/>
    </row>
    <row r="14" spans="10:25" ht="78" customHeight="1" x14ac:dyDescent="0.2">
      <c r="J14" s="15"/>
      <c r="K14" s="233" t="s">
        <v>264</v>
      </c>
      <c r="L14" s="233"/>
      <c r="M14" s="26"/>
      <c r="N14" s="26"/>
      <c r="O14" s="26"/>
      <c r="P14" s="26"/>
      <c r="Q14" s="467" t="s">
        <v>265</v>
      </c>
      <c r="R14" s="467"/>
      <c r="S14" s="467"/>
      <c r="T14" s="467"/>
      <c r="U14"/>
      <c r="V14"/>
      <c r="W14"/>
      <c r="X14"/>
      <c r="Y14"/>
    </row>
    <row r="15" spans="10:25" ht="12.75" customHeight="1" x14ac:dyDescent="0.2">
      <c r="J15" s="471" t="s">
        <v>266</v>
      </c>
      <c r="K15" s="471"/>
      <c r="L15" s="471"/>
      <c r="M15" s="471"/>
      <c r="N15" s="471"/>
      <c r="O15" s="471"/>
      <c r="P15" s="471"/>
      <c r="Q15" s="467"/>
      <c r="R15" s="467"/>
      <c r="S15" s="467"/>
      <c r="T15" s="467"/>
    </row>
    <row r="16" spans="10:25" ht="60" customHeight="1" x14ac:dyDescent="0.2">
      <c r="J16" s="23"/>
      <c r="K16" s="24"/>
      <c r="L16" s="28" t="s">
        <v>267</v>
      </c>
      <c r="M16" s="468" t="s">
        <v>268</v>
      </c>
      <c r="N16" s="468"/>
      <c r="O16" s="468"/>
      <c r="P16" s="468"/>
      <c r="Q16" s="467"/>
      <c r="R16" s="467"/>
      <c r="S16" s="467"/>
      <c r="T16" s="467"/>
    </row>
    <row r="17" spans="1:19" customFormat="1" ht="49.5" customHeight="1" x14ac:dyDescent="0.2">
      <c r="J17" s="469" t="s">
        <v>269</v>
      </c>
      <c r="K17" s="470"/>
      <c r="L17" s="470"/>
      <c r="M17" s="470"/>
      <c r="N17" s="470"/>
      <c r="O17" s="470"/>
      <c r="P17" s="470"/>
    </row>
    <row r="18" spans="1:19" ht="18" hidden="1" customHeight="1" x14ac:dyDescent="0.2">
      <c r="J18" s="8"/>
      <c r="Q18" s="8"/>
    </row>
    <row r="19" spans="1:19" ht="18" customHeight="1" x14ac:dyDescent="0.2">
      <c r="J19" s="8"/>
      <c r="Q19" s="8"/>
    </row>
    <row r="20" spans="1:19" s="11" customFormat="1" ht="39.950000000000003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0" t="s">
        <v>78</v>
      </c>
      <c r="K20" s="10" t="s">
        <v>270</v>
      </c>
      <c r="L20" s="10" t="s">
        <v>271</v>
      </c>
      <c r="M20" s="10" t="s">
        <v>259</v>
      </c>
      <c r="N20" s="10" t="s">
        <v>260</v>
      </c>
      <c r="O20" s="10" t="s">
        <v>261</v>
      </c>
      <c r="P20" s="10" t="s">
        <v>272</v>
      </c>
      <c r="Q20" s="27" t="s">
        <v>99</v>
      </c>
      <c r="S20" s="18"/>
    </row>
    <row r="21" spans="1:19" ht="18" customHeight="1" x14ac:dyDescent="0.2">
      <c r="J21" s="88"/>
      <c r="K21" s="89"/>
      <c r="L21" s="88"/>
      <c r="M21" s="89"/>
      <c r="N21" s="89"/>
      <c r="O21" s="89"/>
      <c r="P21" s="88"/>
      <c r="Q21" s="90" t="s">
        <v>101</v>
      </c>
    </row>
    <row r="22" spans="1:19" ht="39.950000000000003" customHeight="1" x14ac:dyDescent="0.2">
      <c r="J22" s="29"/>
      <c r="K22" s="472"/>
      <c r="L22" s="473"/>
      <c r="M22" s="473"/>
      <c r="N22" s="473"/>
      <c r="O22" s="473"/>
      <c r="P22" s="474"/>
      <c r="Q22" s="90" t="str">
        <f>IF(K22="","",IF(K22&lt;&gt;"","Conteúdo OK",""))</f>
        <v/>
      </c>
    </row>
    <row r="23" spans="1:19" ht="18" customHeight="1" x14ac:dyDescent="0.2">
      <c r="J23" s="30"/>
      <c r="K23" s="7"/>
      <c r="L23" s="139" t="s">
        <v>275</v>
      </c>
      <c r="M23" s="13">
        <v>12</v>
      </c>
      <c r="N23" s="13" t="s">
        <v>88</v>
      </c>
      <c r="O23" s="16">
        <v>0</v>
      </c>
      <c r="P23" s="86">
        <f>IF(L23&lt;&gt;"",O23*M23,0)</f>
        <v>0</v>
      </c>
      <c r="Q23" s="90" t="str">
        <f t="shared" ref="Q23:Q52" si="0">IF(L23="","",IF(L23&lt;&gt;"","Conteúdo OK",""))</f>
        <v>Conteúdo OK</v>
      </c>
    </row>
    <row r="24" spans="1:19" ht="18" customHeight="1" x14ac:dyDescent="0.2">
      <c r="J24" s="30"/>
      <c r="K24" s="7"/>
      <c r="L24" s="7"/>
      <c r="M24" s="13"/>
      <c r="N24" s="13"/>
      <c r="O24" s="16" t="str">
        <f>IF(L24&lt;&gt;"",VLOOKUP(L24,#REF!,14,FALSE),"")</f>
        <v/>
      </c>
      <c r="P24" s="86">
        <f t="shared" ref="P24:P52" si="1">IF(L24&lt;&gt;"",O24*M24,0)</f>
        <v>0</v>
      </c>
      <c r="Q24" s="90" t="str">
        <f t="shared" si="0"/>
        <v/>
      </c>
    </row>
    <row r="25" spans="1:19" ht="18" customHeight="1" x14ac:dyDescent="0.2">
      <c r="J25" s="30"/>
      <c r="K25" s="7"/>
      <c r="L25" s="7"/>
      <c r="M25" s="13"/>
      <c r="N25" s="13"/>
      <c r="O25" s="16" t="str">
        <f>IF(L25&lt;&gt;"",VLOOKUP(L25,#REF!,14,FALSE),"")</f>
        <v/>
      </c>
      <c r="P25" s="86">
        <f t="shared" si="1"/>
        <v>0</v>
      </c>
      <c r="Q25" s="90" t="str">
        <f t="shared" si="0"/>
        <v/>
      </c>
    </row>
    <row r="26" spans="1:19" ht="18" customHeight="1" x14ac:dyDescent="0.2">
      <c r="J26" s="30"/>
      <c r="K26" s="7"/>
      <c r="L26" s="7"/>
      <c r="M26" s="13"/>
      <c r="N26" s="13"/>
      <c r="O26" s="16" t="str">
        <f>IF(L26&lt;&gt;"",VLOOKUP(L26,#REF!,14,FALSE),"")</f>
        <v/>
      </c>
      <c r="P26" s="86">
        <f t="shared" si="1"/>
        <v>0</v>
      </c>
      <c r="Q26" s="90" t="str">
        <f t="shared" si="0"/>
        <v/>
      </c>
    </row>
    <row r="27" spans="1:19" ht="18" customHeight="1" x14ac:dyDescent="0.2">
      <c r="J27" s="30"/>
      <c r="K27" s="7"/>
      <c r="L27" s="7"/>
      <c r="M27" s="13"/>
      <c r="N27" s="13"/>
      <c r="O27" s="16" t="str">
        <f>IF(L27&lt;&gt;"",VLOOKUP(L27,#REF!,14,FALSE),"")</f>
        <v/>
      </c>
      <c r="P27" s="86">
        <f t="shared" si="1"/>
        <v>0</v>
      </c>
      <c r="Q27" s="90" t="str">
        <f t="shared" si="0"/>
        <v/>
      </c>
    </row>
    <row r="28" spans="1:19" ht="18" customHeight="1" x14ac:dyDescent="0.2">
      <c r="J28" s="30"/>
      <c r="K28" s="7"/>
      <c r="L28" s="7"/>
      <c r="M28" s="13"/>
      <c r="N28" s="13"/>
      <c r="O28" s="16" t="str">
        <f>IF(L28&lt;&gt;"",VLOOKUP(L28,#REF!,14,FALSE),"")</f>
        <v/>
      </c>
      <c r="P28" s="86">
        <f t="shared" si="1"/>
        <v>0</v>
      </c>
      <c r="Q28" s="90" t="str">
        <f t="shared" si="0"/>
        <v/>
      </c>
    </row>
    <row r="29" spans="1:19" ht="18" customHeight="1" x14ac:dyDescent="0.2">
      <c r="J29" s="30"/>
      <c r="K29" s="7"/>
      <c r="L29" s="7"/>
      <c r="M29" s="13"/>
      <c r="N29" s="13"/>
      <c r="O29" s="16" t="str">
        <f>IF(L29&lt;&gt;"",VLOOKUP(L29,#REF!,14,FALSE),"")</f>
        <v/>
      </c>
      <c r="P29" s="86">
        <f t="shared" si="1"/>
        <v>0</v>
      </c>
      <c r="Q29" s="90" t="str">
        <f t="shared" si="0"/>
        <v/>
      </c>
    </row>
    <row r="30" spans="1:19" ht="18" customHeight="1" x14ac:dyDescent="0.2">
      <c r="J30" s="30"/>
      <c r="K30" s="7"/>
      <c r="L30" s="7"/>
      <c r="M30" s="13"/>
      <c r="N30" s="13"/>
      <c r="O30" s="16" t="str">
        <f>IF(L30&lt;&gt;"",VLOOKUP(L30,#REF!,14,FALSE),"")</f>
        <v/>
      </c>
      <c r="P30" s="86">
        <f t="shared" si="1"/>
        <v>0</v>
      </c>
      <c r="Q30" s="90" t="str">
        <f t="shared" si="0"/>
        <v/>
      </c>
    </row>
    <row r="31" spans="1:19" ht="18" customHeight="1" x14ac:dyDescent="0.2">
      <c r="J31" s="30"/>
      <c r="K31" s="7"/>
      <c r="L31" s="7"/>
      <c r="M31" s="13"/>
      <c r="N31" s="13"/>
      <c r="O31" s="16" t="str">
        <f>IF(L31&lt;&gt;"",VLOOKUP(L31,#REF!,14,FALSE),"")</f>
        <v/>
      </c>
      <c r="P31" s="86">
        <f t="shared" si="1"/>
        <v>0</v>
      </c>
      <c r="Q31" s="90" t="str">
        <f t="shared" si="0"/>
        <v/>
      </c>
    </row>
    <row r="32" spans="1:19" ht="18" customHeight="1" x14ac:dyDescent="0.2">
      <c r="J32" s="30"/>
      <c r="K32" s="7"/>
      <c r="L32" s="7"/>
      <c r="M32" s="13"/>
      <c r="N32" s="13"/>
      <c r="O32" s="16" t="str">
        <f>IF(L32&lt;&gt;"",VLOOKUP(L32,#REF!,14,FALSE),"")</f>
        <v/>
      </c>
      <c r="P32" s="86">
        <f t="shared" si="1"/>
        <v>0</v>
      </c>
      <c r="Q32" s="90" t="str">
        <f t="shared" si="0"/>
        <v/>
      </c>
    </row>
    <row r="33" spans="10:17" ht="18" customHeight="1" x14ac:dyDescent="0.2">
      <c r="J33" s="30"/>
      <c r="K33" s="7"/>
      <c r="L33" s="7"/>
      <c r="M33" s="13"/>
      <c r="N33" s="13"/>
      <c r="O33" s="16" t="str">
        <f>IF(L33&lt;&gt;"",VLOOKUP(L33,#REF!,14,FALSE),"")</f>
        <v/>
      </c>
      <c r="P33" s="86">
        <f t="shared" si="1"/>
        <v>0</v>
      </c>
      <c r="Q33" s="90" t="str">
        <f t="shared" si="0"/>
        <v/>
      </c>
    </row>
    <row r="34" spans="10:17" ht="18" customHeight="1" x14ac:dyDescent="0.2">
      <c r="J34" s="30"/>
      <c r="K34" s="7"/>
      <c r="L34" s="7"/>
      <c r="M34" s="13"/>
      <c r="N34" s="13"/>
      <c r="O34" s="16" t="str">
        <f>IF(L34&lt;&gt;"",VLOOKUP(L34,#REF!,14,FALSE),"")</f>
        <v/>
      </c>
      <c r="P34" s="86">
        <f t="shared" si="1"/>
        <v>0</v>
      </c>
      <c r="Q34" s="90" t="str">
        <f t="shared" si="0"/>
        <v/>
      </c>
    </row>
    <row r="35" spans="10:17" ht="18" customHeight="1" x14ac:dyDescent="0.2">
      <c r="J35" s="30"/>
      <c r="K35" s="7"/>
      <c r="L35" s="7"/>
      <c r="M35" s="13"/>
      <c r="N35" s="13"/>
      <c r="O35" s="16" t="str">
        <f>IF(L35&lt;&gt;"",VLOOKUP(L35,#REF!,14,FALSE),"")</f>
        <v/>
      </c>
      <c r="P35" s="86">
        <f t="shared" si="1"/>
        <v>0</v>
      </c>
      <c r="Q35" s="90" t="str">
        <f t="shared" si="0"/>
        <v/>
      </c>
    </row>
    <row r="36" spans="10:17" ht="18" customHeight="1" x14ac:dyDescent="0.2">
      <c r="J36" s="30"/>
      <c r="K36" s="7"/>
      <c r="L36" s="7"/>
      <c r="M36" s="13"/>
      <c r="N36" s="13"/>
      <c r="O36" s="16" t="str">
        <f>IF(L36&lt;&gt;"",VLOOKUP(L36,#REF!,14,FALSE),"")</f>
        <v/>
      </c>
      <c r="P36" s="86">
        <f t="shared" si="1"/>
        <v>0</v>
      </c>
      <c r="Q36" s="90" t="str">
        <f t="shared" si="0"/>
        <v/>
      </c>
    </row>
    <row r="37" spans="10:17" ht="18" customHeight="1" x14ac:dyDescent="0.2">
      <c r="J37" s="30"/>
      <c r="K37" s="7"/>
      <c r="L37" s="7"/>
      <c r="M37" s="13"/>
      <c r="N37" s="13"/>
      <c r="O37" s="16" t="str">
        <f>IF(L37&lt;&gt;"",VLOOKUP(L37,#REF!,14,FALSE),"")</f>
        <v/>
      </c>
      <c r="P37" s="86">
        <f t="shared" si="1"/>
        <v>0</v>
      </c>
      <c r="Q37" s="90" t="str">
        <f t="shared" si="0"/>
        <v/>
      </c>
    </row>
    <row r="38" spans="10:17" ht="18" customHeight="1" x14ac:dyDescent="0.2">
      <c r="J38" s="30"/>
      <c r="K38" s="7"/>
      <c r="L38" s="7"/>
      <c r="M38" s="13"/>
      <c r="N38" s="13"/>
      <c r="O38" s="16" t="str">
        <f>IF(L38&lt;&gt;"",VLOOKUP(L38,#REF!,14,FALSE),"")</f>
        <v/>
      </c>
      <c r="P38" s="86">
        <f t="shared" si="1"/>
        <v>0</v>
      </c>
      <c r="Q38" s="90" t="str">
        <f t="shared" si="0"/>
        <v/>
      </c>
    </row>
    <row r="39" spans="10:17" ht="18" customHeight="1" x14ac:dyDescent="0.2">
      <c r="J39" s="30"/>
      <c r="K39" s="7"/>
      <c r="L39" s="7"/>
      <c r="M39" s="13"/>
      <c r="N39" s="13"/>
      <c r="O39" s="16" t="str">
        <f>IF(L39&lt;&gt;"",VLOOKUP(L39,#REF!,14,FALSE),"")</f>
        <v/>
      </c>
      <c r="P39" s="86">
        <f t="shared" si="1"/>
        <v>0</v>
      </c>
      <c r="Q39" s="90" t="str">
        <f t="shared" si="0"/>
        <v/>
      </c>
    </row>
    <row r="40" spans="10:17" ht="18" customHeight="1" x14ac:dyDescent="0.2">
      <c r="J40" s="30"/>
      <c r="K40" s="7"/>
      <c r="L40" s="7"/>
      <c r="M40" s="13"/>
      <c r="N40" s="13"/>
      <c r="O40" s="16" t="str">
        <f>IF(L40&lt;&gt;"",VLOOKUP(L40,#REF!,14,FALSE),"")</f>
        <v/>
      </c>
      <c r="P40" s="86">
        <f t="shared" si="1"/>
        <v>0</v>
      </c>
      <c r="Q40" s="90" t="str">
        <f t="shared" si="0"/>
        <v/>
      </c>
    </row>
    <row r="41" spans="10:17" ht="18" customHeight="1" x14ac:dyDescent="0.2">
      <c r="J41" s="30"/>
      <c r="K41" s="7"/>
      <c r="L41" s="7"/>
      <c r="M41" s="13"/>
      <c r="N41" s="13"/>
      <c r="O41" s="16" t="str">
        <f>IF(L41&lt;&gt;"",VLOOKUP(L41,#REF!,14,FALSE),"")</f>
        <v/>
      </c>
      <c r="P41" s="86">
        <f t="shared" si="1"/>
        <v>0</v>
      </c>
      <c r="Q41" s="90" t="str">
        <f t="shared" si="0"/>
        <v/>
      </c>
    </row>
    <row r="42" spans="10:17" ht="18" customHeight="1" x14ac:dyDescent="0.2">
      <c r="J42" s="30"/>
      <c r="K42" s="7"/>
      <c r="L42" s="7"/>
      <c r="M42" s="13"/>
      <c r="N42" s="13"/>
      <c r="O42" s="16" t="str">
        <f>IF(L42&lt;&gt;"",VLOOKUP(L42,#REF!,14,FALSE),"")</f>
        <v/>
      </c>
      <c r="P42" s="86">
        <f t="shared" si="1"/>
        <v>0</v>
      </c>
      <c r="Q42" s="90" t="str">
        <f t="shared" si="0"/>
        <v/>
      </c>
    </row>
    <row r="43" spans="10:17" ht="18" customHeight="1" x14ac:dyDescent="0.2">
      <c r="J43" s="30"/>
      <c r="K43" s="7"/>
      <c r="L43" s="7"/>
      <c r="M43" s="13"/>
      <c r="N43" s="13"/>
      <c r="O43" s="16" t="str">
        <f>IF(L43&lt;&gt;"",VLOOKUP(L43,#REF!,14,FALSE),"")</f>
        <v/>
      </c>
      <c r="P43" s="86">
        <f t="shared" si="1"/>
        <v>0</v>
      </c>
      <c r="Q43" s="90" t="str">
        <f t="shared" si="0"/>
        <v/>
      </c>
    </row>
    <row r="44" spans="10:17" ht="18" customHeight="1" x14ac:dyDescent="0.2">
      <c r="J44" s="30"/>
      <c r="K44" s="7"/>
      <c r="L44" s="7"/>
      <c r="M44" s="13"/>
      <c r="N44" s="13"/>
      <c r="O44" s="16" t="str">
        <f>IF(L44&lt;&gt;"",VLOOKUP(L44,#REF!,14,FALSE),"")</f>
        <v/>
      </c>
      <c r="P44" s="86">
        <f t="shared" si="1"/>
        <v>0</v>
      </c>
      <c r="Q44" s="90" t="str">
        <f t="shared" si="0"/>
        <v/>
      </c>
    </row>
    <row r="45" spans="10:17" ht="18" customHeight="1" x14ac:dyDescent="0.2">
      <c r="J45" s="30"/>
      <c r="K45" s="7"/>
      <c r="L45" s="7"/>
      <c r="M45" s="13"/>
      <c r="N45" s="13"/>
      <c r="O45" s="16" t="str">
        <f>IF(L45&lt;&gt;"",VLOOKUP(L45,#REF!,14,FALSE),"")</f>
        <v/>
      </c>
      <c r="P45" s="86">
        <f t="shared" si="1"/>
        <v>0</v>
      </c>
      <c r="Q45" s="90" t="str">
        <f t="shared" si="0"/>
        <v/>
      </c>
    </row>
    <row r="46" spans="10:17" ht="18" customHeight="1" x14ac:dyDescent="0.2">
      <c r="J46" s="30"/>
      <c r="K46" s="7"/>
      <c r="L46" s="7"/>
      <c r="M46" s="13"/>
      <c r="N46" s="13"/>
      <c r="O46" s="16" t="str">
        <f>IF(L46&lt;&gt;"",VLOOKUP(L46,#REF!,14,FALSE),"")</f>
        <v/>
      </c>
      <c r="P46" s="86">
        <f t="shared" si="1"/>
        <v>0</v>
      </c>
      <c r="Q46" s="90" t="str">
        <f t="shared" si="0"/>
        <v/>
      </c>
    </row>
    <row r="47" spans="10:17" ht="18" customHeight="1" x14ac:dyDescent="0.2">
      <c r="J47" s="30"/>
      <c r="K47" s="7"/>
      <c r="L47" s="7"/>
      <c r="M47" s="13"/>
      <c r="N47" s="13"/>
      <c r="O47" s="16" t="str">
        <f>IF(L47&lt;&gt;"",VLOOKUP(L47,#REF!,14,FALSE),"")</f>
        <v/>
      </c>
      <c r="P47" s="86">
        <f t="shared" si="1"/>
        <v>0</v>
      </c>
      <c r="Q47" s="90" t="str">
        <f t="shared" si="0"/>
        <v/>
      </c>
    </row>
    <row r="48" spans="10:17" ht="18" customHeight="1" x14ac:dyDescent="0.2">
      <c r="J48" s="30"/>
      <c r="K48" s="7"/>
      <c r="L48" s="7"/>
      <c r="M48" s="13"/>
      <c r="N48" s="13"/>
      <c r="O48" s="16" t="str">
        <f>IF(L48&lt;&gt;"",VLOOKUP(L48,#REF!,14,FALSE),"")</f>
        <v/>
      </c>
      <c r="P48" s="86">
        <f t="shared" si="1"/>
        <v>0</v>
      </c>
      <c r="Q48" s="90" t="str">
        <f t="shared" si="0"/>
        <v/>
      </c>
    </row>
    <row r="49" spans="10:17" ht="18" customHeight="1" x14ac:dyDescent="0.2">
      <c r="J49" s="30"/>
      <c r="K49" s="7"/>
      <c r="L49" s="7"/>
      <c r="M49" s="13"/>
      <c r="N49" s="13"/>
      <c r="O49" s="16" t="str">
        <f>IF(L49&lt;&gt;"",VLOOKUP(L49,#REF!,14,FALSE),"")</f>
        <v/>
      </c>
      <c r="P49" s="86">
        <f t="shared" si="1"/>
        <v>0</v>
      </c>
      <c r="Q49" s="90" t="str">
        <f t="shared" si="0"/>
        <v/>
      </c>
    </row>
    <row r="50" spans="10:17" ht="18" customHeight="1" x14ac:dyDescent="0.2">
      <c r="J50" s="30"/>
      <c r="K50" s="7"/>
      <c r="L50" s="7"/>
      <c r="M50" s="13"/>
      <c r="N50" s="13"/>
      <c r="O50" s="16" t="str">
        <f>IF(L50&lt;&gt;"",VLOOKUP(L50,#REF!,14,FALSE),"")</f>
        <v/>
      </c>
      <c r="P50" s="86">
        <f t="shared" si="1"/>
        <v>0</v>
      </c>
      <c r="Q50" s="90" t="str">
        <f t="shared" si="0"/>
        <v/>
      </c>
    </row>
    <row r="51" spans="10:17" ht="18" customHeight="1" x14ac:dyDescent="0.2">
      <c r="J51" s="30"/>
      <c r="K51" s="7"/>
      <c r="L51" s="7"/>
      <c r="M51" s="13"/>
      <c r="N51" s="13"/>
      <c r="O51" s="16" t="str">
        <f>IF(L51&lt;&gt;"",VLOOKUP(L51,#REF!,14,FALSE),"")</f>
        <v/>
      </c>
      <c r="P51" s="86">
        <f t="shared" si="1"/>
        <v>0</v>
      </c>
      <c r="Q51" s="90" t="str">
        <f t="shared" si="0"/>
        <v/>
      </c>
    </row>
    <row r="52" spans="10:17" ht="18" customHeight="1" x14ac:dyDescent="0.2">
      <c r="J52" s="30"/>
      <c r="K52" s="7"/>
      <c r="L52" s="7"/>
      <c r="M52" s="13"/>
      <c r="N52" s="13"/>
      <c r="O52" s="16" t="str">
        <f>IF(L52&lt;&gt;"",VLOOKUP(L52,#REF!,14,FALSE),"")</f>
        <v/>
      </c>
      <c r="P52" s="86">
        <f t="shared" si="1"/>
        <v>0</v>
      </c>
      <c r="Q52" s="90" t="str">
        <f t="shared" si="0"/>
        <v/>
      </c>
    </row>
    <row r="53" spans="10:17" ht="18" customHeight="1" x14ac:dyDescent="0.2">
      <c r="J53" s="88" t="str">
        <f>IF(P53=0,"")</f>
        <v/>
      </c>
      <c r="K53" s="89"/>
      <c r="L53" s="88" t="s">
        <v>273</v>
      </c>
      <c r="M53" s="89"/>
      <c r="N53" s="89"/>
      <c r="O53" s="91" t="s">
        <v>32</v>
      </c>
      <c r="P53" s="92">
        <f>SUBTOTAL(9,P23:P52)</f>
        <v>0</v>
      </c>
      <c r="Q53" s="90" t="str">
        <f>IF(K22="","",IF(K22&lt;&gt;"","Conteúdo OK",""))</f>
        <v/>
      </c>
    </row>
    <row r="54" spans="10:17" ht="18" customHeight="1" x14ac:dyDescent="0.2">
      <c r="J54" s="88" t="s">
        <v>273</v>
      </c>
      <c r="K54" s="89"/>
      <c r="L54" s="88" t="s">
        <v>273</v>
      </c>
      <c r="M54" s="89"/>
      <c r="N54" s="89"/>
      <c r="O54" s="89"/>
      <c r="P54" s="89"/>
      <c r="Q54" s="90" t="str">
        <f>IF(K22="","",IF(K22&lt;&gt;"","Conteúdo OK",""))</f>
        <v/>
      </c>
    </row>
    <row r="55" spans="10:17" ht="39.950000000000003" customHeight="1" x14ac:dyDescent="0.2">
      <c r="J55" s="29"/>
      <c r="K55" s="472"/>
      <c r="L55" s="473"/>
      <c r="M55" s="473"/>
      <c r="N55" s="473"/>
      <c r="O55" s="473"/>
      <c r="P55" s="474"/>
      <c r="Q55" s="90" t="str">
        <f>IF(K55="","",IF(K55&lt;&gt;"","Conteúdo OK",""))</f>
        <v/>
      </c>
    </row>
    <row r="56" spans="10:17" ht="18" customHeight="1" x14ac:dyDescent="0.2">
      <c r="J56" s="30"/>
      <c r="K56" s="7"/>
      <c r="L56" s="7"/>
      <c r="M56" s="13"/>
      <c r="N56" s="13"/>
      <c r="O56" s="16" t="str">
        <f>IF(L56&lt;&gt;"",VLOOKUP(L56,#REF!,14,FALSE),"")</f>
        <v/>
      </c>
      <c r="P56" s="86">
        <f>IF(L56&lt;&gt;"",O56*M56,0)</f>
        <v>0</v>
      </c>
      <c r="Q56" s="90" t="str">
        <f t="shared" ref="Q56:Q85" si="2">IF(L56="","",IF(L56&lt;&gt;"","Conteúdo OK",""))</f>
        <v/>
      </c>
    </row>
    <row r="57" spans="10:17" ht="18" customHeight="1" x14ac:dyDescent="0.2">
      <c r="J57" s="30"/>
      <c r="K57" s="7"/>
      <c r="L57" s="7"/>
      <c r="M57" s="13"/>
      <c r="N57" s="13"/>
      <c r="O57" s="16" t="str">
        <f>IF(L57&lt;&gt;"",VLOOKUP(L57,#REF!,14,FALSE),"")</f>
        <v/>
      </c>
      <c r="P57" s="86">
        <f t="shared" ref="P57:P85" si="3">IF(L57&lt;&gt;"",O57*M57,0)</f>
        <v>0</v>
      </c>
      <c r="Q57" s="90" t="str">
        <f t="shared" si="2"/>
        <v/>
      </c>
    </row>
    <row r="58" spans="10:17" ht="18" customHeight="1" x14ac:dyDescent="0.2">
      <c r="J58" s="30"/>
      <c r="K58" s="7"/>
      <c r="L58" s="7"/>
      <c r="M58" s="13"/>
      <c r="N58" s="13"/>
      <c r="O58" s="16" t="str">
        <f>IF(L58&lt;&gt;"",VLOOKUP(L58,#REF!,14,FALSE),"")</f>
        <v/>
      </c>
      <c r="P58" s="86">
        <f t="shared" si="3"/>
        <v>0</v>
      </c>
      <c r="Q58" s="90" t="str">
        <f t="shared" si="2"/>
        <v/>
      </c>
    </row>
    <row r="59" spans="10:17" ht="18" customHeight="1" x14ac:dyDescent="0.2">
      <c r="J59" s="30"/>
      <c r="K59" s="7"/>
      <c r="L59" s="7"/>
      <c r="M59" s="13"/>
      <c r="N59" s="13"/>
      <c r="O59" s="16" t="str">
        <f>IF(L59&lt;&gt;"",VLOOKUP(L59,#REF!,14,FALSE),"")</f>
        <v/>
      </c>
      <c r="P59" s="86">
        <f t="shared" si="3"/>
        <v>0</v>
      </c>
      <c r="Q59" s="90" t="str">
        <f t="shared" si="2"/>
        <v/>
      </c>
    </row>
    <row r="60" spans="10:17" ht="18" customHeight="1" x14ac:dyDescent="0.2">
      <c r="J60" s="30"/>
      <c r="K60" s="7"/>
      <c r="L60" s="7"/>
      <c r="M60" s="13"/>
      <c r="N60" s="13"/>
      <c r="O60" s="16" t="str">
        <f>IF(L60&lt;&gt;"",VLOOKUP(L60,#REF!,14,FALSE),"")</f>
        <v/>
      </c>
      <c r="P60" s="86">
        <f t="shared" si="3"/>
        <v>0</v>
      </c>
      <c r="Q60" s="90" t="str">
        <f t="shared" si="2"/>
        <v/>
      </c>
    </row>
    <row r="61" spans="10:17" ht="18" customHeight="1" x14ac:dyDescent="0.2">
      <c r="J61" s="30"/>
      <c r="K61" s="7"/>
      <c r="L61" s="7"/>
      <c r="M61" s="13"/>
      <c r="N61" s="13"/>
      <c r="O61" s="16" t="str">
        <f>IF(L61&lt;&gt;"",VLOOKUP(L61,#REF!,14,FALSE),"")</f>
        <v/>
      </c>
      <c r="P61" s="86">
        <f t="shared" si="3"/>
        <v>0</v>
      </c>
      <c r="Q61" s="90" t="str">
        <f t="shared" si="2"/>
        <v/>
      </c>
    </row>
    <row r="62" spans="10:17" ht="18" customHeight="1" x14ac:dyDescent="0.2">
      <c r="J62" s="30"/>
      <c r="K62" s="7"/>
      <c r="L62" s="7"/>
      <c r="M62" s="13"/>
      <c r="N62" s="13"/>
      <c r="O62" s="16" t="str">
        <f>IF(L62&lt;&gt;"",VLOOKUP(L62,#REF!,14,FALSE),"")</f>
        <v/>
      </c>
      <c r="P62" s="86">
        <f t="shared" si="3"/>
        <v>0</v>
      </c>
      <c r="Q62" s="90" t="str">
        <f t="shared" si="2"/>
        <v/>
      </c>
    </row>
    <row r="63" spans="10:17" ht="18" customHeight="1" x14ac:dyDescent="0.2">
      <c r="J63" s="30"/>
      <c r="K63" s="7"/>
      <c r="L63" s="7"/>
      <c r="M63" s="13"/>
      <c r="N63" s="13"/>
      <c r="O63" s="16" t="str">
        <f>IF(L63&lt;&gt;"",VLOOKUP(L63,#REF!,14,FALSE),"")</f>
        <v/>
      </c>
      <c r="P63" s="86">
        <f t="shared" si="3"/>
        <v>0</v>
      </c>
      <c r="Q63" s="90" t="str">
        <f t="shared" si="2"/>
        <v/>
      </c>
    </row>
    <row r="64" spans="10:17" ht="18" customHeight="1" x14ac:dyDescent="0.2">
      <c r="J64" s="30"/>
      <c r="K64" s="7"/>
      <c r="L64" s="7"/>
      <c r="M64" s="13"/>
      <c r="N64" s="13"/>
      <c r="O64" s="16" t="str">
        <f>IF(L64&lt;&gt;"",VLOOKUP(L64,#REF!,14,FALSE),"")</f>
        <v/>
      </c>
      <c r="P64" s="86">
        <f t="shared" si="3"/>
        <v>0</v>
      </c>
      <c r="Q64" s="90" t="str">
        <f t="shared" si="2"/>
        <v/>
      </c>
    </row>
    <row r="65" spans="10:17" ht="18" customHeight="1" x14ac:dyDescent="0.2">
      <c r="J65" s="30"/>
      <c r="K65" s="7"/>
      <c r="L65" s="7"/>
      <c r="M65" s="13"/>
      <c r="N65" s="13"/>
      <c r="O65" s="16" t="str">
        <f>IF(L65&lt;&gt;"",VLOOKUP(L65,#REF!,14,FALSE),"")</f>
        <v/>
      </c>
      <c r="P65" s="86">
        <f t="shared" si="3"/>
        <v>0</v>
      </c>
      <c r="Q65" s="90" t="str">
        <f t="shared" si="2"/>
        <v/>
      </c>
    </row>
    <row r="66" spans="10:17" ht="18" customHeight="1" x14ac:dyDescent="0.2">
      <c r="J66" s="30"/>
      <c r="K66" s="7"/>
      <c r="L66" s="7"/>
      <c r="M66" s="13"/>
      <c r="N66" s="13"/>
      <c r="O66" s="16" t="str">
        <f>IF(L66&lt;&gt;"",VLOOKUP(L66,#REF!,14,FALSE),"")</f>
        <v/>
      </c>
      <c r="P66" s="86">
        <f t="shared" si="3"/>
        <v>0</v>
      </c>
      <c r="Q66" s="90" t="str">
        <f t="shared" si="2"/>
        <v/>
      </c>
    </row>
    <row r="67" spans="10:17" ht="18" customHeight="1" x14ac:dyDescent="0.2">
      <c r="J67" s="30"/>
      <c r="K67" s="7"/>
      <c r="L67" s="7"/>
      <c r="M67" s="13"/>
      <c r="N67" s="13"/>
      <c r="O67" s="16" t="str">
        <f>IF(L67&lt;&gt;"",VLOOKUP(L67,#REF!,14,FALSE),"")</f>
        <v/>
      </c>
      <c r="P67" s="86">
        <f t="shared" si="3"/>
        <v>0</v>
      </c>
      <c r="Q67" s="90" t="str">
        <f t="shared" si="2"/>
        <v/>
      </c>
    </row>
    <row r="68" spans="10:17" ht="18" customHeight="1" x14ac:dyDescent="0.2">
      <c r="J68" s="30"/>
      <c r="K68" s="7"/>
      <c r="L68" s="7"/>
      <c r="M68" s="13"/>
      <c r="N68" s="13"/>
      <c r="O68" s="16" t="str">
        <f>IF(L68&lt;&gt;"",VLOOKUP(L68,#REF!,14,FALSE),"")</f>
        <v/>
      </c>
      <c r="P68" s="86">
        <f t="shared" si="3"/>
        <v>0</v>
      </c>
      <c r="Q68" s="90" t="str">
        <f t="shared" si="2"/>
        <v/>
      </c>
    </row>
    <row r="69" spans="10:17" ht="18" customHeight="1" x14ac:dyDescent="0.2">
      <c r="J69" s="30"/>
      <c r="K69" s="7"/>
      <c r="L69" s="7"/>
      <c r="M69" s="13"/>
      <c r="N69" s="13"/>
      <c r="O69" s="16" t="str">
        <f>IF(L69&lt;&gt;"",VLOOKUP(L69,#REF!,14,FALSE),"")</f>
        <v/>
      </c>
      <c r="P69" s="86">
        <f t="shared" si="3"/>
        <v>0</v>
      </c>
      <c r="Q69" s="90" t="str">
        <f t="shared" si="2"/>
        <v/>
      </c>
    </row>
    <row r="70" spans="10:17" ht="18" customHeight="1" x14ac:dyDescent="0.2">
      <c r="J70" s="30"/>
      <c r="K70" s="7"/>
      <c r="L70" s="7"/>
      <c r="M70" s="13"/>
      <c r="N70" s="13"/>
      <c r="O70" s="16" t="str">
        <f>IF(L70&lt;&gt;"",VLOOKUP(L70,#REF!,14,FALSE),"")</f>
        <v/>
      </c>
      <c r="P70" s="86">
        <f t="shared" si="3"/>
        <v>0</v>
      </c>
      <c r="Q70" s="90" t="str">
        <f t="shared" si="2"/>
        <v/>
      </c>
    </row>
    <row r="71" spans="10:17" ht="18" customHeight="1" x14ac:dyDescent="0.2">
      <c r="J71" s="30"/>
      <c r="K71" s="7"/>
      <c r="L71" s="7"/>
      <c r="M71" s="13"/>
      <c r="N71" s="13"/>
      <c r="O71" s="16" t="str">
        <f>IF(L71&lt;&gt;"",VLOOKUP(L71,#REF!,14,FALSE),"")</f>
        <v/>
      </c>
      <c r="P71" s="86">
        <f t="shared" si="3"/>
        <v>0</v>
      </c>
      <c r="Q71" s="90" t="str">
        <f t="shared" si="2"/>
        <v/>
      </c>
    </row>
    <row r="72" spans="10:17" ht="18" customHeight="1" x14ac:dyDescent="0.2">
      <c r="J72" s="30"/>
      <c r="K72" s="7"/>
      <c r="L72" s="7"/>
      <c r="M72" s="13"/>
      <c r="N72" s="13"/>
      <c r="O72" s="16" t="str">
        <f>IF(L72&lt;&gt;"",VLOOKUP(L72,#REF!,14,FALSE),"")</f>
        <v/>
      </c>
      <c r="P72" s="86">
        <f t="shared" si="3"/>
        <v>0</v>
      </c>
      <c r="Q72" s="90" t="str">
        <f t="shared" si="2"/>
        <v/>
      </c>
    </row>
    <row r="73" spans="10:17" ht="18" customHeight="1" x14ac:dyDescent="0.2">
      <c r="J73" s="30"/>
      <c r="K73" s="7"/>
      <c r="L73" s="7"/>
      <c r="M73" s="13"/>
      <c r="N73" s="13"/>
      <c r="O73" s="16" t="str">
        <f>IF(L73&lt;&gt;"",VLOOKUP(L73,#REF!,14,FALSE),"")</f>
        <v/>
      </c>
      <c r="P73" s="86">
        <f t="shared" si="3"/>
        <v>0</v>
      </c>
      <c r="Q73" s="90" t="str">
        <f t="shared" si="2"/>
        <v/>
      </c>
    </row>
    <row r="74" spans="10:17" ht="18" customHeight="1" x14ac:dyDescent="0.2">
      <c r="J74" s="30"/>
      <c r="K74" s="7"/>
      <c r="L74" s="7"/>
      <c r="M74" s="13"/>
      <c r="N74" s="13"/>
      <c r="O74" s="16" t="str">
        <f>IF(L74&lt;&gt;"",VLOOKUP(L74,#REF!,14,FALSE),"")</f>
        <v/>
      </c>
      <c r="P74" s="86">
        <f t="shared" si="3"/>
        <v>0</v>
      </c>
      <c r="Q74" s="90" t="str">
        <f t="shared" si="2"/>
        <v/>
      </c>
    </row>
    <row r="75" spans="10:17" ht="18" customHeight="1" x14ac:dyDescent="0.2">
      <c r="J75" s="30"/>
      <c r="K75" s="7"/>
      <c r="L75" s="7"/>
      <c r="M75" s="13"/>
      <c r="N75" s="13"/>
      <c r="O75" s="16" t="str">
        <f>IF(L75&lt;&gt;"",VLOOKUP(L75,#REF!,14,FALSE),"")</f>
        <v/>
      </c>
      <c r="P75" s="86">
        <f t="shared" si="3"/>
        <v>0</v>
      </c>
      <c r="Q75" s="90" t="str">
        <f t="shared" si="2"/>
        <v/>
      </c>
    </row>
    <row r="76" spans="10:17" ht="18" customHeight="1" x14ac:dyDescent="0.2">
      <c r="J76" s="30"/>
      <c r="K76" s="7"/>
      <c r="L76" s="7"/>
      <c r="M76" s="13"/>
      <c r="N76" s="13"/>
      <c r="O76" s="16" t="str">
        <f>IF(L76&lt;&gt;"",VLOOKUP(L76,#REF!,14,FALSE),"")</f>
        <v/>
      </c>
      <c r="P76" s="86">
        <f t="shared" si="3"/>
        <v>0</v>
      </c>
      <c r="Q76" s="90" t="str">
        <f t="shared" si="2"/>
        <v/>
      </c>
    </row>
    <row r="77" spans="10:17" ht="18" customHeight="1" x14ac:dyDescent="0.2">
      <c r="J77" s="30"/>
      <c r="K77" s="7"/>
      <c r="L77" s="7"/>
      <c r="M77" s="13"/>
      <c r="N77" s="13"/>
      <c r="O77" s="16" t="str">
        <f>IF(L77&lt;&gt;"",VLOOKUP(L77,#REF!,14,FALSE),"")</f>
        <v/>
      </c>
      <c r="P77" s="86">
        <f t="shared" si="3"/>
        <v>0</v>
      </c>
      <c r="Q77" s="90" t="str">
        <f t="shared" si="2"/>
        <v/>
      </c>
    </row>
    <row r="78" spans="10:17" ht="18" customHeight="1" x14ac:dyDescent="0.2">
      <c r="J78" s="30"/>
      <c r="K78" s="7"/>
      <c r="L78" s="7"/>
      <c r="M78" s="13"/>
      <c r="N78" s="13"/>
      <c r="O78" s="16" t="str">
        <f>IF(L78&lt;&gt;"",VLOOKUP(L78,#REF!,14,FALSE),"")</f>
        <v/>
      </c>
      <c r="P78" s="86">
        <f t="shared" si="3"/>
        <v>0</v>
      </c>
      <c r="Q78" s="90" t="str">
        <f t="shared" si="2"/>
        <v/>
      </c>
    </row>
    <row r="79" spans="10:17" ht="18" customHeight="1" x14ac:dyDescent="0.2">
      <c r="J79" s="30"/>
      <c r="K79" s="7"/>
      <c r="L79" s="7"/>
      <c r="M79" s="13"/>
      <c r="N79" s="13"/>
      <c r="O79" s="16" t="str">
        <f>IF(L79&lt;&gt;"",VLOOKUP(L79,#REF!,14,FALSE),"")</f>
        <v/>
      </c>
      <c r="P79" s="86">
        <f t="shared" si="3"/>
        <v>0</v>
      </c>
      <c r="Q79" s="90" t="str">
        <f t="shared" si="2"/>
        <v/>
      </c>
    </row>
    <row r="80" spans="10:17" ht="18" customHeight="1" x14ac:dyDescent="0.2">
      <c r="J80" s="30"/>
      <c r="K80" s="7"/>
      <c r="L80" s="7"/>
      <c r="M80" s="13"/>
      <c r="N80" s="13"/>
      <c r="O80" s="16" t="str">
        <f>IF(L80&lt;&gt;"",VLOOKUP(L80,#REF!,14,FALSE),"")</f>
        <v/>
      </c>
      <c r="P80" s="86">
        <f t="shared" si="3"/>
        <v>0</v>
      </c>
      <c r="Q80" s="90" t="str">
        <f t="shared" si="2"/>
        <v/>
      </c>
    </row>
    <row r="81" spans="10:17" ht="18" customHeight="1" x14ac:dyDescent="0.2">
      <c r="J81" s="30"/>
      <c r="K81" s="7"/>
      <c r="L81" s="7"/>
      <c r="M81" s="13"/>
      <c r="N81" s="13"/>
      <c r="O81" s="16" t="str">
        <f>IF(L81&lt;&gt;"",VLOOKUP(L81,#REF!,14,FALSE),"")</f>
        <v/>
      </c>
      <c r="P81" s="86">
        <f t="shared" si="3"/>
        <v>0</v>
      </c>
      <c r="Q81" s="90" t="str">
        <f t="shared" si="2"/>
        <v/>
      </c>
    </row>
    <row r="82" spans="10:17" ht="18" customHeight="1" x14ac:dyDescent="0.2">
      <c r="J82" s="30"/>
      <c r="K82" s="7"/>
      <c r="L82" s="7"/>
      <c r="M82" s="13"/>
      <c r="N82" s="13"/>
      <c r="O82" s="16" t="str">
        <f>IF(L82&lt;&gt;"",VLOOKUP(L82,#REF!,14,FALSE),"")</f>
        <v/>
      </c>
      <c r="P82" s="86">
        <f t="shared" si="3"/>
        <v>0</v>
      </c>
      <c r="Q82" s="90" t="str">
        <f t="shared" si="2"/>
        <v/>
      </c>
    </row>
    <row r="83" spans="10:17" ht="18" customHeight="1" x14ac:dyDescent="0.2">
      <c r="J83" s="30"/>
      <c r="K83" s="7"/>
      <c r="L83" s="7"/>
      <c r="M83" s="13"/>
      <c r="N83" s="13"/>
      <c r="O83" s="16" t="str">
        <f>IF(L83&lt;&gt;"",VLOOKUP(L83,#REF!,14,FALSE),"")</f>
        <v/>
      </c>
      <c r="P83" s="86">
        <f t="shared" si="3"/>
        <v>0</v>
      </c>
      <c r="Q83" s="90" t="str">
        <f t="shared" si="2"/>
        <v/>
      </c>
    </row>
    <row r="84" spans="10:17" ht="18" customHeight="1" x14ac:dyDescent="0.2">
      <c r="J84" s="30"/>
      <c r="K84" s="7"/>
      <c r="L84" s="7"/>
      <c r="M84" s="13"/>
      <c r="N84" s="13"/>
      <c r="O84" s="16" t="str">
        <f>IF(L84&lt;&gt;"",VLOOKUP(L84,#REF!,14,FALSE),"")</f>
        <v/>
      </c>
      <c r="P84" s="86">
        <f t="shared" si="3"/>
        <v>0</v>
      </c>
      <c r="Q84" s="90" t="str">
        <f t="shared" si="2"/>
        <v/>
      </c>
    </row>
    <row r="85" spans="10:17" ht="18" customHeight="1" x14ac:dyDescent="0.2">
      <c r="J85" s="30"/>
      <c r="K85" s="7"/>
      <c r="L85" s="7"/>
      <c r="M85" s="13"/>
      <c r="N85" s="13"/>
      <c r="O85" s="16" t="str">
        <f>IF(L85&lt;&gt;"",VLOOKUP(L85,#REF!,14,FALSE),"")</f>
        <v/>
      </c>
      <c r="P85" s="86">
        <f t="shared" si="3"/>
        <v>0</v>
      </c>
      <c r="Q85" s="90" t="str">
        <f t="shared" si="2"/>
        <v/>
      </c>
    </row>
    <row r="86" spans="10:17" ht="18" customHeight="1" x14ac:dyDescent="0.2">
      <c r="J86" s="88" t="str">
        <f>IF(P86=0,"")</f>
        <v/>
      </c>
      <c r="K86" s="89"/>
      <c r="L86" s="88" t="s">
        <v>273</v>
      </c>
      <c r="M86" s="89"/>
      <c r="N86" s="89"/>
      <c r="O86" s="91" t="s">
        <v>32</v>
      </c>
      <c r="P86" s="92">
        <f>SUBTOTAL(9,P56:P85)</f>
        <v>0</v>
      </c>
      <c r="Q86" s="90" t="str">
        <f>IF(K55="","",IF(K55&lt;&gt;"","Conteúdo OK",""))</f>
        <v/>
      </c>
    </row>
    <row r="87" spans="10:17" ht="18" customHeight="1" x14ac:dyDescent="0.2">
      <c r="J87" s="88" t="s">
        <v>273</v>
      </c>
      <c r="K87" s="89"/>
      <c r="L87" s="88" t="s">
        <v>273</v>
      </c>
      <c r="M87" s="89"/>
      <c r="N87" s="89"/>
      <c r="O87" s="89"/>
      <c r="P87" s="89"/>
      <c r="Q87" s="90" t="str">
        <f>IF(K55="","",IF(K55&lt;&gt;"","Conteúdo OK",""))</f>
        <v/>
      </c>
    </row>
    <row r="88" spans="10:17" ht="39.950000000000003" customHeight="1" x14ac:dyDescent="0.2">
      <c r="J88" s="29"/>
      <c r="K88" s="472"/>
      <c r="L88" s="473"/>
      <c r="M88" s="473"/>
      <c r="N88" s="473"/>
      <c r="O88" s="473"/>
      <c r="P88" s="474"/>
      <c r="Q88" s="90" t="str">
        <f>IF(K88="","",IF(K88&lt;&gt;"","Conteúdo OK",""))</f>
        <v/>
      </c>
    </row>
    <row r="89" spans="10:17" ht="18" customHeight="1" x14ac:dyDescent="0.2">
      <c r="J89" s="30"/>
      <c r="K89" s="7"/>
      <c r="L89" s="7"/>
      <c r="M89" s="13"/>
      <c r="N89" s="13"/>
      <c r="O89" s="16" t="str">
        <f>IF(L89&lt;&gt;"",VLOOKUP(L89,#REF!,14,FALSE),"")</f>
        <v/>
      </c>
      <c r="P89" s="86">
        <f>IF(L89&lt;&gt;"",O89*M89,0)</f>
        <v>0</v>
      </c>
      <c r="Q89" s="90" t="str">
        <f t="shared" ref="Q89:Q118" si="4">IF(L89="","",IF(L89&lt;&gt;"","Conteúdo OK",""))</f>
        <v/>
      </c>
    </row>
    <row r="90" spans="10:17" ht="18" customHeight="1" x14ac:dyDescent="0.2">
      <c r="J90" s="30"/>
      <c r="K90" s="7"/>
      <c r="L90" s="7"/>
      <c r="M90" s="13"/>
      <c r="N90" s="13"/>
      <c r="O90" s="16" t="str">
        <f>IF(L90&lt;&gt;"",VLOOKUP(L90,#REF!,14,FALSE),"")</f>
        <v/>
      </c>
      <c r="P90" s="86">
        <f t="shared" ref="P90:P118" si="5">IF(L90&lt;&gt;"",O90*M90,0)</f>
        <v>0</v>
      </c>
      <c r="Q90" s="90" t="str">
        <f t="shared" si="4"/>
        <v/>
      </c>
    </row>
    <row r="91" spans="10:17" ht="18" customHeight="1" x14ac:dyDescent="0.2">
      <c r="J91" s="30"/>
      <c r="K91" s="7"/>
      <c r="L91" s="7"/>
      <c r="M91" s="13"/>
      <c r="N91" s="13"/>
      <c r="O91" s="16" t="str">
        <f>IF(L91&lt;&gt;"",VLOOKUP(L91,#REF!,14,FALSE),"")</f>
        <v/>
      </c>
      <c r="P91" s="86">
        <f t="shared" si="5"/>
        <v>0</v>
      </c>
      <c r="Q91" s="90" t="str">
        <f t="shared" si="4"/>
        <v/>
      </c>
    </row>
    <row r="92" spans="10:17" ht="18" customHeight="1" x14ac:dyDescent="0.2">
      <c r="J92" s="30"/>
      <c r="K92" s="7"/>
      <c r="L92" s="7"/>
      <c r="M92" s="13"/>
      <c r="N92" s="13"/>
      <c r="O92" s="16" t="str">
        <f>IF(L92&lt;&gt;"",VLOOKUP(L92,#REF!,14,FALSE),"")</f>
        <v/>
      </c>
      <c r="P92" s="86">
        <f t="shared" si="5"/>
        <v>0</v>
      </c>
      <c r="Q92" s="90" t="str">
        <f t="shared" si="4"/>
        <v/>
      </c>
    </row>
    <row r="93" spans="10:17" ht="18" customHeight="1" x14ac:dyDescent="0.2">
      <c r="J93" s="30"/>
      <c r="K93" s="7"/>
      <c r="L93" s="7"/>
      <c r="M93" s="13"/>
      <c r="N93" s="13"/>
      <c r="O93" s="16" t="str">
        <f>IF(L93&lt;&gt;"",VLOOKUP(L93,#REF!,14,FALSE),"")</f>
        <v/>
      </c>
      <c r="P93" s="86">
        <f t="shared" si="5"/>
        <v>0</v>
      </c>
      <c r="Q93" s="90" t="str">
        <f t="shared" si="4"/>
        <v/>
      </c>
    </row>
    <row r="94" spans="10:17" ht="18" customHeight="1" x14ac:dyDescent="0.2">
      <c r="J94" s="30"/>
      <c r="K94" s="7"/>
      <c r="L94" s="7"/>
      <c r="M94" s="13"/>
      <c r="N94" s="13"/>
      <c r="O94" s="16" t="str">
        <f>IF(L94&lt;&gt;"",VLOOKUP(L94,#REF!,14,FALSE),"")</f>
        <v/>
      </c>
      <c r="P94" s="86">
        <f t="shared" si="5"/>
        <v>0</v>
      </c>
      <c r="Q94" s="90" t="str">
        <f t="shared" si="4"/>
        <v/>
      </c>
    </row>
    <row r="95" spans="10:17" ht="18" customHeight="1" x14ac:dyDescent="0.2">
      <c r="J95" s="30"/>
      <c r="K95" s="7"/>
      <c r="L95" s="7"/>
      <c r="M95" s="13"/>
      <c r="N95" s="13"/>
      <c r="O95" s="16" t="str">
        <f>IF(L95&lt;&gt;"",VLOOKUP(L95,#REF!,14,FALSE),"")</f>
        <v/>
      </c>
      <c r="P95" s="86">
        <f t="shared" si="5"/>
        <v>0</v>
      </c>
      <c r="Q95" s="90" t="str">
        <f t="shared" si="4"/>
        <v/>
      </c>
    </row>
    <row r="96" spans="10:17" ht="18" customHeight="1" x14ac:dyDescent="0.2">
      <c r="J96" s="30"/>
      <c r="K96" s="7"/>
      <c r="L96" s="7"/>
      <c r="M96" s="13"/>
      <c r="N96" s="13"/>
      <c r="O96" s="16" t="str">
        <f>IF(L96&lt;&gt;"",VLOOKUP(L96,#REF!,14,FALSE),"")</f>
        <v/>
      </c>
      <c r="P96" s="86">
        <f t="shared" si="5"/>
        <v>0</v>
      </c>
      <c r="Q96" s="90" t="str">
        <f t="shared" si="4"/>
        <v/>
      </c>
    </row>
    <row r="97" spans="10:17" ht="18" customHeight="1" x14ac:dyDescent="0.2">
      <c r="J97" s="30"/>
      <c r="K97" s="7"/>
      <c r="L97" s="7"/>
      <c r="M97" s="13"/>
      <c r="N97" s="13"/>
      <c r="O97" s="16" t="str">
        <f>IF(L97&lt;&gt;"",VLOOKUP(L97,#REF!,14,FALSE),"")</f>
        <v/>
      </c>
      <c r="P97" s="86">
        <f t="shared" si="5"/>
        <v>0</v>
      </c>
      <c r="Q97" s="90" t="str">
        <f t="shared" si="4"/>
        <v/>
      </c>
    </row>
    <row r="98" spans="10:17" ht="18" customHeight="1" x14ac:dyDescent="0.2">
      <c r="J98" s="30"/>
      <c r="K98" s="7"/>
      <c r="L98" s="7"/>
      <c r="M98" s="13"/>
      <c r="N98" s="13"/>
      <c r="O98" s="16" t="str">
        <f>IF(L98&lt;&gt;"",VLOOKUP(L98,#REF!,14,FALSE),"")</f>
        <v/>
      </c>
      <c r="P98" s="86">
        <f t="shared" si="5"/>
        <v>0</v>
      </c>
      <c r="Q98" s="90" t="str">
        <f t="shared" si="4"/>
        <v/>
      </c>
    </row>
    <row r="99" spans="10:17" ht="18" customHeight="1" x14ac:dyDescent="0.2">
      <c r="J99" s="30"/>
      <c r="K99" s="7"/>
      <c r="L99" s="7"/>
      <c r="M99" s="13"/>
      <c r="N99" s="13"/>
      <c r="O99" s="16" t="str">
        <f>IF(L99&lt;&gt;"",VLOOKUP(L99,#REF!,14,FALSE),"")</f>
        <v/>
      </c>
      <c r="P99" s="86">
        <f t="shared" si="5"/>
        <v>0</v>
      </c>
      <c r="Q99" s="90" t="str">
        <f t="shared" si="4"/>
        <v/>
      </c>
    </row>
    <row r="100" spans="10:17" ht="18" customHeight="1" x14ac:dyDescent="0.2">
      <c r="J100" s="30"/>
      <c r="K100" s="7"/>
      <c r="L100" s="7"/>
      <c r="M100" s="13"/>
      <c r="N100" s="13"/>
      <c r="O100" s="16" t="str">
        <f>IF(L100&lt;&gt;"",VLOOKUP(L100,#REF!,14,FALSE),"")</f>
        <v/>
      </c>
      <c r="P100" s="86">
        <f t="shared" si="5"/>
        <v>0</v>
      </c>
      <c r="Q100" s="90" t="str">
        <f t="shared" si="4"/>
        <v/>
      </c>
    </row>
    <row r="101" spans="10:17" ht="18" customHeight="1" x14ac:dyDescent="0.2">
      <c r="J101" s="30"/>
      <c r="K101" s="7"/>
      <c r="L101" s="7"/>
      <c r="M101" s="13"/>
      <c r="N101" s="13"/>
      <c r="O101" s="16" t="str">
        <f>IF(L101&lt;&gt;"",VLOOKUP(L101,#REF!,14,FALSE),"")</f>
        <v/>
      </c>
      <c r="P101" s="86">
        <f t="shared" si="5"/>
        <v>0</v>
      </c>
      <c r="Q101" s="90" t="str">
        <f t="shared" si="4"/>
        <v/>
      </c>
    </row>
    <row r="102" spans="10:17" ht="18" customHeight="1" x14ac:dyDescent="0.2">
      <c r="J102" s="30"/>
      <c r="K102" s="7"/>
      <c r="L102" s="7"/>
      <c r="M102" s="13"/>
      <c r="N102" s="13"/>
      <c r="O102" s="16" t="str">
        <f>IF(L102&lt;&gt;"",VLOOKUP(L102,#REF!,14,FALSE),"")</f>
        <v/>
      </c>
      <c r="P102" s="86">
        <f t="shared" si="5"/>
        <v>0</v>
      </c>
      <c r="Q102" s="90" t="str">
        <f t="shared" si="4"/>
        <v/>
      </c>
    </row>
    <row r="103" spans="10:17" ht="18" customHeight="1" x14ac:dyDescent="0.2">
      <c r="J103" s="30"/>
      <c r="K103" s="7"/>
      <c r="L103" s="7"/>
      <c r="M103" s="13"/>
      <c r="N103" s="13"/>
      <c r="O103" s="16" t="str">
        <f>IF(L103&lt;&gt;"",VLOOKUP(L103,#REF!,14,FALSE),"")</f>
        <v/>
      </c>
      <c r="P103" s="86">
        <f t="shared" si="5"/>
        <v>0</v>
      </c>
      <c r="Q103" s="90" t="str">
        <f t="shared" si="4"/>
        <v/>
      </c>
    </row>
    <row r="104" spans="10:17" ht="18" customHeight="1" x14ac:dyDescent="0.2">
      <c r="J104" s="30"/>
      <c r="K104" s="7"/>
      <c r="L104" s="7"/>
      <c r="M104" s="13"/>
      <c r="N104" s="13"/>
      <c r="O104" s="16" t="str">
        <f>IF(L104&lt;&gt;"",VLOOKUP(L104,#REF!,14,FALSE),"")</f>
        <v/>
      </c>
      <c r="P104" s="86">
        <f t="shared" si="5"/>
        <v>0</v>
      </c>
      <c r="Q104" s="90" t="str">
        <f t="shared" si="4"/>
        <v/>
      </c>
    </row>
    <row r="105" spans="10:17" ht="18" customHeight="1" x14ac:dyDescent="0.2">
      <c r="J105" s="30"/>
      <c r="K105" s="7"/>
      <c r="L105" s="7"/>
      <c r="M105" s="13"/>
      <c r="N105" s="13"/>
      <c r="O105" s="16" t="str">
        <f>IF(L105&lt;&gt;"",VLOOKUP(L105,#REF!,14,FALSE),"")</f>
        <v/>
      </c>
      <c r="P105" s="86">
        <f t="shared" si="5"/>
        <v>0</v>
      </c>
      <c r="Q105" s="90" t="str">
        <f t="shared" si="4"/>
        <v/>
      </c>
    </row>
    <row r="106" spans="10:17" ht="18" customHeight="1" x14ac:dyDescent="0.2">
      <c r="J106" s="30"/>
      <c r="K106" s="7"/>
      <c r="L106" s="7"/>
      <c r="M106" s="13"/>
      <c r="N106" s="13"/>
      <c r="O106" s="16" t="str">
        <f>IF(L106&lt;&gt;"",VLOOKUP(L106,#REF!,14,FALSE),"")</f>
        <v/>
      </c>
      <c r="P106" s="86">
        <f t="shared" si="5"/>
        <v>0</v>
      </c>
      <c r="Q106" s="90" t="str">
        <f t="shared" si="4"/>
        <v/>
      </c>
    </row>
    <row r="107" spans="10:17" ht="18" customHeight="1" x14ac:dyDescent="0.2">
      <c r="J107" s="30"/>
      <c r="K107" s="7"/>
      <c r="L107" s="7"/>
      <c r="M107" s="13"/>
      <c r="N107" s="13"/>
      <c r="O107" s="16" t="str">
        <f>IF(L107&lt;&gt;"",VLOOKUP(L107,#REF!,14,FALSE),"")</f>
        <v/>
      </c>
      <c r="P107" s="86">
        <f t="shared" si="5"/>
        <v>0</v>
      </c>
      <c r="Q107" s="90" t="str">
        <f t="shared" si="4"/>
        <v/>
      </c>
    </row>
    <row r="108" spans="10:17" ht="18" customHeight="1" x14ac:dyDescent="0.2">
      <c r="J108" s="30"/>
      <c r="K108" s="7"/>
      <c r="L108" s="7"/>
      <c r="M108" s="13"/>
      <c r="N108" s="13"/>
      <c r="O108" s="16" t="str">
        <f>IF(L108&lt;&gt;"",VLOOKUP(L108,#REF!,14,FALSE),"")</f>
        <v/>
      </c>
      <c r="P108" s="86">
        <f t="shared" si="5"/>
        <v>0</v>
      </c>
      <c r="Q108" s="90" t="str">
        <f t="shared" si="4"/>
        <v/>
      </c>
    </row>
    <row r="109" spans="10:17" ht="18" customHeight="1" x14ac:dyDescent="0.2">
      <c r="J109" s="30"/>
      <c r="K109" s="7"/>
      <c r="L109" s="7"/>
      <c r="M109" s="13"/>
      <c r="N109" s="13"/>
      <c r="O109" s="16" t="str">
        <f>IF(L109&lt;&gt;"",VLOOKUP(L109,#REF!,14,FALSE),"")</f>
        <v/>
      </c>
      <c r="P109" s="86">
        <f t="shared" si="5"/>
        <v>0</v>
      </c>
      <c r="Q109" s="90" t="str">
        <f t="shared" si="4"/>
        <v/>
      </c>
    </row>
    <row r="110" spans="10:17" ht="18" customHeight="1" x14ac:dyDescent="0.2">
      <c r="J110" s="30"/>
      <c r="K110" s="7"/>
      <c r="L110" s="7"/>
      <c r="M110" s="13"/>
      <c r="N110" s="13"/>
      <c r="O110" s="16" t="str">
        <f>IF(L110&lt;&gt;"",VLOOKUP(L110,#REF!,14,FALSE),"")</f>
        <v/>
      </c>
      <c r="P110" s="86">
        <f t="shared" si="5"/>
        <v>0</v>
      </c>
      <c r="Q110" s="90" t="str">
        <f t="shared" si="4"/>
        <v/>
      </c>
    </row>
    <row r="111" spans="10:17" ht="18" customHeight="1" x14ac:dyDescent="0.2">
      <c r="J111" s="30"/>
      <c r="K111" s="7"/>
      <c r="L111" s="7"/>
      <c r="M111" s="13"/>
      <c r="N111" s="13"/>
      <c r="O111" s="16" t="str">
        <f>IF(L111&lt;&gt;"",VLOOKUP(L111,#REF!,14,FALSE),"")</f>
        <v/>
      </c>
      <c r="P111" s="86">
        <f t="shared" si="5"/>
        <v>0</v>
      </c>
      <c r="Q111" s="90" t="str">
        <f t="shared" si="4"/>
        <v/>
      </c>
    </row>
    <row r="112" spans="10:17" ht="18" customHeight="1" x14ac:dyDescent="0.2">
      <c r="J112" s="30"/>
      <c r="K112" s="7"/>
      <c r="L112" s="7"/>
      <c r="M112" s="13"/>
      <c r="N112" s="13"/>
      <c r="O112" s="16" t="str">
        <f>IF(L112&lt;&gt;"",VLOOKUP(L112,#REF!,14,FALSE),"")</f>
        <v/>
      </c>
      <c r="P112" s="86">
        <f t="shared" si="5"/>
        <v>0</v>
      </c>
      <c r="Q112" s="90" t="str">
        <f t="shared" si="4"/>
        <v/>
      </c>
    </row>
    <row r="113" spans="10:17" ht="18" customHeight="1" x14ac:dyDescent="0.2">
      <c r="J113" s="30"/>
      <c r="K113" s="7"/>
      <c r="L113" s="7"/>
      <c r="M113" s="13"/>
      <c r="N113" s="13"/>
      <c r="O113" s="16" t="str">
        <f>IF(L113&lt;&gt;"",VLOOKUP(L113,#REF!,14,FALSE),"")</f>
        <v/>
      </c>
      <c r="P113" s="86">
        <f t="shared" si="5"/>
        <v>0</v>
      </c>
      <c r="Q113" s="90" t="str">
        <f t="shared" si="4"/>
        <v/>
      </c>
    </row>
    <row r="114" spans="10:17" ht="18" customHeight="1" x14ac:dyDescent="0.2">
      <c r="J114" s="30"/>
      <c r="K114" s="7"/>
      <c r="L114" s="7"/>
      <c r="M114" s="13"/>
      <c r="N114" s="13"/>
      <c r="O114" s="16" t="str">
        <f>IF(L114&lt;&gt;"",VLOOKUP(L114,#REF!,14,FALSE),"")</f>
        <v/>
      </c>
      <c r="P114" s="86">
        <f t="shared" si="5"/>
        <v>0</v>
      </c>
      <c r="Q114" s="90" t="str">
        <f t="shared" si="4"/>
        <v/>
      </c>
    </row>
    <row r="115" spans="10:17" ht="18" customHeight="1" x14ac:dyDescent="0.2">
      <c r="J115" s="30"/>
      <c r="K115" s="7"/>
      <c r="L115" s="7"/>
      <c r="M115" s="13"/>
      <c r="N115" s="13"/>
      <c r="O115" s="16" t="str">
        <f>IF(L115&lt;&gt;"",VLOOKUP(L115,#REF!,14,FALSE),"")</f>
        <v/>
      </c>
      <c r="P115" s="86">
        <f t="shared" si="5"/>
        <v>0</v>
      </c>
      <c r="Q115" s="90" t="str">
        <f t="shared" si="4"/>
        <v/>
      </c>
    </row>
    <row r="116" spans="10:17" ht="18" customHeight="1" x14ac:dyDescent="0.2">
      <c r="J116" s="30"/>
      <c r="K116" s="7"/>
      <c r="L116" s="7"/>
      <c r="M116" s="13"/>
      <c r="N116" s="13"/>
      <c r="O116" s="16" t="str">
        <f>IF(L116&lt;&gt;"",VLOOKUP(L116,#REF!,14,FALSE),"")</f>
        <v/>
      </c>
      <c r="P116" s="86">
        <f t="shared" si="5"/>
        <v>0</v>
      </c>
      <c r="Q116" s="90" t="str">
        <f t="shared" si="4"/>
        <v/>
      </c>
    </row>
    <row r="117" spans="10:17" ht="18" customHeight="1" x14ac:dyDescent="0.2">
      <c r="J117" s="30"/>
      <c r="K117" s="7"/>
      <c r="L117" s="7"/>
      <c r="M117" s="13"/>
      <c r="N117" s="13"/>
      <c r="O117" s="16" t="str">
        <f>IF(L117&lt;&gt;"",VLOOKUP(L117,#REF!,14,FALSE),"")</f>
        <v/>
      </c>
      <c r="P117" s="86">
        <f t="shared" si="5"/>
        <v>0</v>
      </c>
      <c r="Q117" s="90" t="str">
        <f t="shared" si="4"/>
        <v/>
      </c>
    </row>
    <row r="118" spans="10:17" ht="18" customHeight="1" x14ac:dyDescent="0.2">
      <c r="J118" s="30"/>
      <c r="K118" s="7"/>
      <c r="L118" s="7"/>
      <c r="M118" s="13"/>
      <c r="N118" s="13"/>
      <c r="O118" s="16" t="str">
        <f>IF(L118&lt;&gt;"",VLOOKUP(L118,#REF!,14,FALSE),"")</f>
        <v/>
      </c>
      <c r="P118" s="86">
        <f t="shared" si="5"/>
        <v>0</v>
      </c>
      <c r="Q118" s="90" t="str">
        <f t="shared" si="4"/>
        <v/>
      </c>
    </row>
    <row r="119" spans="10:17" ht="18" customHeight="1" x14ac:dyDescent="0.2">
      <c r="J119" s="88" t="str">
        <f>IF(P119=0,"")</f>
        <v/>
      </c>
      <c r="K119" s="89"/>
      <c r="L119" s="88" t="s">
        <v>273</v>
      </c>
      <c r="M119" s="89"/>
      <c r="N119" s="89"/>
      <c r="O119" s="91" t="s">
        <v>32</v>
      </c>
      <c r="P119" s="92">
        <f>SUBTOTAL(9,P89:P118)</f>
        <v>0</v>
      </c>
      <c r="Q119" s="90" t="str">
        <f>IF(K88="","",IF(K88&lt;&gt;"","Conteúdo OK",""))</f>
        <v/>
      </c>
    </row>
    <row r="120" spans="10:17" ht="18" customHeight="1" x14ac:dyDescent="0.2">
      <c r="J120" s="88" t="s">
        <v>273</v>
      </c>
      <c r="K120" s="89"/>
      <c r="L120" s="88" t="s">
        <v>273</v>
      </c>
      <c r="M120" s="89"/>
      <c r="N120" s="89"/>
      <c r="O120" s="89"/>
      <c r="P120" s="89"/>
      <c r="Q120" s="90" t="str">
        <f>IF(K88="","",IF(K88&lt;&gt;"","Conteúdo OK",""))</f>
        <v/>
      </c>
    </row>
    <row r="121" spans="10:17" ht="39.950000000000003" customHeight="1" x14ac:dyDescent="0.2">
      <c r="J121" s="29"/>
      <c r="K121" s="472"/>
      <c r="L121" s="473"/>
      <c r="M121" s="473"/>
      <c r="N121" s="473"/>
      <c r="O121" s="473"/>
      <c r="P121" s="474"/>
      <c r="Q121" s="90" t="str">
        <f>IF(K121="","",IF(K121&lt;&gt;"","Conteúdo OK",""))</f>
        <v/>
      </c>
    </row>
    <row r="122" spans="10:17" ht="18" customHeight="1" x14ac:dyDescent="0.2">
      <c r="J122" s="30"/>
      <c r="K122" s="7"/>
      <c r="L122" s="7"/>
      <c r="M122" s="13"/>
      <c r="N122" s="13"/>
      <c r="O122" s="16" t="str">
        <f>IF(L122&lt;&gt;"",VLOOKUP(L122,#REF!,14,FALSE),"")</f>
        <v/>
      </c>
      <c r="P122" s="86">
        <f>IF(L122&lt;&gt;"",O122*M122,0)</f>
        <v>0</v>
      </c>
      <c r="Q122" s="90" t="str">
        <f t="shared" ref="Q122:Q151" si="6">IF(L122="","",IF(L122&lt;&gt;"","Conteúdo OK",""))</f>
        <v/>
      </c>
    </row>
    <row r="123" spans="10:17" ht="18" customHeight="1" x14ac:dyDescent="0.2">
      <c r="J123" s="30"/>
      <c r="K123" s="7"/>
      <c r="L123" s="7"/>
      <c r="M123" s="13"/>
      <c r="N123" s="13"/>
      <c r="O123" s="16" t="str">
        <f>IF(L123&lt;&gt;"",VLOOKUP(L123,#REF!,14,FALSE),"")</f>
        <v/>
      </c>
      <c r="P123" s="86">
        <f t="shared" ref="P123:P151" si="7">IF(L123&lt;&gt;"",O123*M123,0)</f>
        <v>0</v>
      </c>
      <c r="Q123" s="90" t="str">
        <f t="shared" si="6"/>
        <v/>
      </c>
    </row>
    <row r="124" spans="10:17" ht="18" customHeight="1" x14ac:dyDescent="0.2">
      <c r="J124" s="30"/>
      <c r="K124" s="7"/>
      <c r="L124" s="7"/>
      <c r="M124" s="13"/>
      <c r="N124" s="13"/>
      <c r="O124" s="16" t="str">
        <f>IF(L124&lt;&gt;"",VLOOKUP(L124,#REF!,14,FALSE),"")</f>
        <v/>
      </c>
      <c r="P124" s="86">
        <f t="shared" si="7"/>
        <v>0</v>
      </c>
      <c r="Q124" s="90" t="str">
        <f t="shared" si="6"/>
        <v/>
      </c>
    </row>
    <row r="125" spans="10:17" ht="18" customHeight="1" x14ac:dyDescent="0.2">
      <c r="J125" s="30"/>
      <c r="K125" s="7"/>
      <c r="L125" s="7"/>
      <c r="M125" s="13"/>
      <c r="N125" s="13"/>
      <c r="O125" s="16" t="str">
        <f>IF(L125&lt;&gt;"",VLOOKUP(L125,#REF!,14,FALSE),"")</f>
        <v/>
      </c>
      <c r="P125" s="86">
        <f t="shared" si="7"/>
        <v>0</v>
      </c>
      <c r="Q125" s="90" t="str">
        <f t="shared" si="6"/>
        <v/>
      </c>
    </row>
    <row r="126" spans="10:17" ht="18" customHeight="1" x14ac:dyDescent="0.2">
      <c r="J126" s="30"/>
      <c r="K126" s="7"/>
      <c r="L126" s="7"/>
      <c r="M126" s="13"/>
      <c r="N126" s="13"/>
      <c r="O126" s="16" t="str">
        <f>IF(L126&lt;&gt;"",VLOOKUP(L126,#REF!,14,FALSE),"")</f>
        <v/>
      </c>
      <c r="P126" s="86">
        <f t="shared" si="7"/>
        <v>0</v>
      </c>
      <c r="Q126" s="90" t="str">
        <f t="shared" si="6"/>
        <v/>
      </c>
    </row>
    <row r="127" spans="10:17" ht="18" customHeight="1" x14ac:dyDescent="0.2">
      <c r="J127" s="30"/>
      <c r="K127" s="7"/>
      <c r="L127" s="7"/>
      <c r="M127" s="13"/>
      <c r="N127" s="13"/>
      <c r="O127" s="16" t="str">
        <f>IF(L127&lt;&gt;"",VLOOKUP(L127,#REF!,14,FALSE),"")</f>
        <v/>
      </c>
      <c r="P127" s="86">
        <f t="shared" si="7"/>
        <v>0</v>
      </c>
      <c r="Q127" s="90" t="str">
        <f t="shared" si="6"/>
        <v/>
      </c>
    </row>
    <row r="128" spans="10:17" ht="18" customHeight="1" x14ac:dyDescent="0.2">
      <c r="J128" s="30"/>
      <c r="K128" s="7"/>
      <c r="L128" s="7"/>
      <c r="M128" s="13"/>
      <c r="N128" s="13"/>
      <c r="O128" s="16" t="str">
        <f>IF(L128&lt;&gt;"",VLOOKUP(L128,#REF!,14,FALSE),"")</f>
        <v/>
      </c>
      <c r="P128" s="86">
        <f t="shared" si="7"/>
        <v>0</v>
      </c>
      <c r="Q128" s="90" t="str">
        <f t="shared" si="6"/>
        <v/>
      </c>
    </row>
    <row r="129" spans="10:17" ht="18" customHeight="1" x14ac:dyDescent="0.2">
      <c r="J129" s="30"/>
      <c r="K129" s="7"/>
      <c r="L129" s="7"/>
      <c r="M129" s="13"/>
      <c r="N129" s="13"/>
      <c r="O129" s="16" t="str">
        <f>IF(L129&lt;&gt;"",VLOOKUP(L129,#REF!,14,FALSE),"")</f>
        <v/>
      </c>
      <c r="P129" s="86">
        <f t="shared" si="7"/>
        <v>0</v>
      </c>
      <c r="Q129" s="90" t="str">
        <f t="shared" si="6"/>
        <v/>
      </c>
    </row>
    <row r="130" spans="10:17" ht="18" customHeight="1" x14ac:dyDescent="0.2">
      <c r="J130" s="30"/>
      <c r="K130" s="7"/>
      <c r="L130" s="7"/>
      <c r="M130" s="13"/>
      <c r="N130" s="13"/>
      <c r="O130" s="16" t="str">
        <f>IF(L130&lt;&gt;"",VLOOKUP(L130,#REF!,14,FALSE),"")</f>
        <v/>
      </c>
      <c r="P130" s="86">
        <f t="shared" si="7"/>
        <v>0</v>
      </c>
      <c r="Q130" s="90" t="str">
        <f t="shared" si="6"/>
        <v/>
      </c>
    </row>
    <row r="131" spans="10:17" ht="18" customHeight="1" x14ac:dyDescent="0.2">
      <c r="J131" s="30"/>
      <c r="K131" s="7"/>
      <c r="L131" s="7"/>
      <c r="M131" s="13"/>
      <c r="N131" s="13"/>
      <c r="O131" s="16" t="str">
        <f>IF(L131&lt;&gt;"",VLOOKUP(L131,#REF!,14,FALSE),"")</f>
        <v/>
      </c>
      <c r="P131" s="86">
        <f t="shared" si="7"/>
        <v>0</v>
      </c>
      <c r="Q131" s="90" t="str">
        <f t="shared" si="6"/>
        <v/>
      </c>
    </row>
    <row r="132" spans="10:17" ht="18" customHeight="1" x14ac:dyDescent="0.2">
      <c r="J132" s="30"/>
      <c r="K132" s="7"/>
      <c r="L132" s="7"/>
      <c r="M132" s="13"/>
      <c r="N132" s="13"/>
      <c r="O132" s="16" t="str">
        <f>IF(L132&lt;&gt;"",VLOOKUP(L132,#REF!,14,FALSE),"")</f>
        <v/>
      </c>
      <c r="P132" s="86">
        <f t="shared" si="7"/>
        <v>0</v>
      </c>
      <c r="Q132" s="90" t="str">
        <f t="shared" si="6"/>
        <v/>
      </c>
    </row>
    <row r="133" spans="10:17" ht="18" customHeight="1" x14ac:dyDescent="0.2">
      <c r="J133" s="30"/>
      <c r="K133" s="7"/>
      <c r="L133" s="7"/>
      <c r="M133" s="13"/>
      <c r="N133" s="13"/>
      <c r="O133" s="16" t="str">
        <f>IF(L133&lt;&gt;"",VLOOKUP(L133,#REF!,14,FALSE),"")</f>
        <v/>
      </c>
      <c r="P133" s="86">
        <f t="shared" si="7"/>
        <v>0</v>
      </c>
      <c r="Q133" s="90" t="str">
        <f t="shared" si="6"/>
        <v/>
      </c>
    </row>
    <row r="134" spans="10:17" ht="18" customHeight="1" x14ac:dyDescent="0.2">
      <c r="J134" s="30"/>
      <c r="K134" s="7"/>
      <c r="L134" s="7"/>
      <c r="M134" s="13"/>
      <c r="N134" s="13"/>
      <c r="O134" s="16" t="str">
        <f>IF(L134&lt;&gt;"",VLOOKUP(L134,#REF!,14,FALSE),"")</f>
        <v/>
      </c>
      <c r="P134" s="86">
        <f t="shared" si="7"/>
        <v>0</v>
      </c>
      <c r="Q134" s="90" t="str">
        <f t="shared" si="6"/>
        <v/>
      </c>
    </row>
    <row r="135" spans="10:17" ht="18" customHeight="1" x14ac:dyDescent="0.2">
      <c r="J135" s="30"/>
      <c r="K135" s="7"/>
      <c r="L135" s="7"/>
      <c r="M135" s="13"/>
      <c r="N135" s="13"/>
      <c r="O135" s="16" t="str">
        <f>IF(L135&lt;&gt;"",VLOOKUP(L135,#REF!,14,FALSE),"")</f>
        <v/>
      </c>
      <c r="P135" s="86">
        <f t="shared" si="7"/>
        <v>0</v>
      </c>
      <c r="Q135" s="90" t="str">
        <f t="shared" si="6"/>
        <v/>
      </c>
    </row>
    <row r="136" spans="10:17" ht="18" customHeight="1" x14ac:dyDescent="0.2">
      <c r="J136" s="30"/>
      <c r="K136" s="7"/>
      <c r="L136" s="7"/>
      <c r="M136" s="13"/>
      <c r="N136" s="13"/>
      <c r="O136" s="16" t="str">
        <f>IF(L136&lt;&gt;"",VLOOKUP(L136,#REF!,14,FALSE),"")</f>
        <v/>
      </c>
      <c r="P136" s="86">
        <f t="shared" si="7"/>
        <v>0</v>
      </c>
      <c r="Q136" s="90" t="str">
        <f t="shared" si="6"/>
        <v/>
      </c>
    </row>
    <row r="137" spans="10:17" ht="18" customHeight="1" x14ac:dyDescent="0.2">
      <c r="J137" s="30"/>
      <c r="K137" s="7"/>
      <c r="L137" s="7"/>
      <c r="M137" s="13"/>
      <c r="N137" s="13"/>
      <c r="O137" s="16" t="str">
        <f>IF(L137&lt;&gt;"",VLOOKUP(L137,#REF!,14,FALSE),"")</f>
        <v/>
      </c>
      <c r="P137" s="86">
        <f t="shared" si="7"/>
        <v>0</v>
      </c>
      <c r="Q137" s="90" t="str">
        <f t="shared" si="6"/>
        <v/>
      </c>
    </row>
    <row r="138" spans="10:17" ht="18" customHeight="1" x14ac:dyDescent="0.2">
      <c r="J138" s="30"/>
      <c r="K138" s="7"/>
      <c r="L138" s="7"/>
      <c r="M138" s="13"/>
      <c r="N138" s="13"/>
      <c r="O138" s="16" t="str">
        <f>IF(L138&lt;&gt;"",VLOOKUP(L138,#REF!,14,FALSE),"")</f>
        <v/>
      </c>
      <c r="P138" s="86">
        <f t="shared" si="7"/>
        <v>0</v>
      </c>
      <c r="Q138" s="90" t="str">
        <f t="shared" si="6"/>
        <v/>
      </c>
    </row>
    <row r="139" spans="10:17" ht="18" customHeight="1" x14ac:dyDescent="0.2">
      <c r="J139" s="30"/>
      <c r="K139" s="7"/>
      <c r="L139" s="7"/>
      <c r="M139" s="13"/>
      <c r="N139" s="13"/>
      <c r="O139" s="16" t="str">
        <f>IF(L139&lt;&gt;"",VLOOKUP(L139,#REF!,14,FALSE),"")</f>
        <v/>
      </c>
      <c r="P139" s="86">
        <f t="shared" si="7"/>
        <v>0</v>
      </c>
      <c r="Q139" s="90" t="str">
        <f t="shared" si="6"/>
        <v/>
      </c>
    </row>
    <row r="140" spans="10:17" ht="18" customHeight="1" x14ac:dyDescent="0.2">
      <c r="J140" s="30"/>
      <c r="K140" s="7"/>
      <c r="L140" s="7"/>
      <c r="M140" s="13"/>
      <c r="N140" s="13"/>
      <c r="O140" s="16" t="str">
        <f>IF(L140&lt;&gt;"",VLOOKUP(L140,#REF!,14,FALSE),"")</f>
        <v/>
      </c>
      <c r="P140" s="86">
        <f t="shared" si="7"/>
        <v>0</v>
      </c>
      <c r="Q140" s="90" t="str">
        <f t="shared" si="6"/>
        <v/>
      </c>
    </row>
    <row r="141" spans="10:17" ht="18" customHeight="1" x14ac:dyDescent="0.2">
      <c r="J141" s="30"/>
      <c r="K141" s="7"/>
      <c r="L141" s="7"/>
      <c r="M141" s="13"/>
      <c r="N141" s="13"/>
      <c r="O141" s="16" t="str">
        <f>IF(L141&lt;&gt;"",VLOOKUP(L141,#REF!,14,FALSE),"")</f>
        <v/>
      </c>
      <c r="P141" s="86">
        <f t="shared" si="7"/>
        <v>0</v>
      </c>
      <c r="Q141" s="90" t="str">
        <f t="shared" si="6"/>
        <v/>
      </c>
    </row>
    <row r="142" spans="10:17" ht="18" customHeight="1" x14ac:dyDescent="0.2">
      <c r="J142" s="30"/>
      <c r="K142" s="7"/>
      <c r="L142" s="7"/>
      <c r="M142" s="13"/>
      <c r="N142" s="13"/>
      <c r="O142" s="16" t="str">
        <f>IF(L142&lt;&gt;"",VLOOKUP(L142,#REF!,14,FALSE),"")</f>
        <v/>
      </c>
      <c r="P142" s="86">
        <f t="shared" si="7"/>
        <v>0</v>
      </c>
      <c r="Q142" s="90" t="str">
        <f t="shared" si="6"/>
        <v/>
      </c>
    </row>
    <row r="143" spans="10:17" ht="18" customHeight="1" x14ac:dyDescent="0.2">
      <c r="J143" s="30"/>
      <c r="K143" s="7"/>
      <c r="L143" s="7"/>
      <c r="M143" s="13"/>
      <c r="N143" s="13"/>
      <c r="O143" s="16" t="str">
        <f>IF(L143&lt;&gt;"",VLOOKUP(L143,#REF!,14,FALSE),"")</f>
        <v/>
      </c>
      <c r="P143" s="86">
        <f t="shared" si="7"/>
        <v>0</v>
      </c>
      <c r="Q143" s="90" t="str">
        <f t="shared" si="6"/>
        <v/>
      </c>
    </row>
    <row r="144" spans="10:17" ht="18" customHeight="1" x14ac:dyDescent="0.2">
      <c r="J144" s="30"/>
      <c r="K144" s="7"/>
      <c r="L144" s="7"/>
      <c r="M144" s="13"/>
      <c r="N144" s="13"/>
      <c r="O144" s="16" t="str">
        <f>IF(L144&lt;&gt;"",VLOOKUP(L144,#REF!,14,FALSE),"")</f>
        <v/>
      </c>
      <c r="P144" s="86">
        <f t="shared" si="7"/>
        <v>0</v>
      </c>
      <c r="Q144" s="90" t="str">
        <f t="shared" si="6"/>
        <v/>
      </c>
    </row>
    <row r="145" spans="10:17" ht="18" customHeight="1" x14ac:dyDescent="0.2">
      <c r="J145" s="30"/>
      <c r="K145" s="7"/>
      <c r="L145" s="7"/>
      <c r="M145" s="13"/>
      <c r="N145" s="13"/>
      <c r="O145" s="16" t="str">
        <f>IF(L145&lt;&gt;"",VLOOKUP(L145,#REF!,14,FALSE),"")</f>
        <v/>
      </c>
      <c r="P145" s="86">
        <f t="shared" si="7"/>
        <v>0</v>
      </c>
      <c r="Q145" s="90" t="str">
        <f t="shared" si="6"/>
        <v/>
      </c>
    </row>
    <row r="146" spans="10:17" ht="18" customHeight="1" x14ac:dyDescent="0.2">
      <c r="J146" s="30"/>
      <c r="K146" s="7"/>
      <c r="L146" s="7"/>
      <c r="M146" s="13"/>
      <c r="N146" s="13"/>
      <c r="O146" s="16" t="str">
        <f>IF(L146&lt;&gt;"",VLOOKUP(L146,#REF!,14,FALSE),"")</f>
        <v/>
      </c>
      <c r="P146" s="86">
        <f t="shared" si="7"/>
        <v>0</v>
      </c>
      <c r="Q146" s="90" t="str">
        <f t="shared" si="6"/>
        <v/>
      </c>
    </row>
    <row r="147" spans="10:17" ht="18" customHeight="1" x14ac:dyDescent="0.2">
      <c r="J147" s="30"/>
      <c r="K147" s="7"/>
      <c r="L147" s="7"/>
      <c r="M147" s="13"/>
      <c r="N147" s="13"/>
      <c r="O147" s="16" t="str">
        <f>IF(L147&lt;&gt;"",VLOOKUP(L147,#REF!,14,FALSE),"")</f>
        <v/>
      </c>
      <c r="P147" s="86">
        <f t="shared" si="7"/>
        <v>0</v>
      </c>
      <c r="Q147" s="90" t="str">
        <f t="shared" si="6"/>
        <v/>
      </c>
    </row>
    <row r="148" spans="10:17" ht="18" customHeight="1" x14ac:dyDescent="0.2">
      <c r="J148" s="30"/>
      <c r="K148" s="7"/>
      <c r="L148" s="7"/>
      <c r="M148" s="13"/>
      <c r="N148" s="13"/>
      <c r="O148" s="16" t="str">
        <f>IF(L148&lt;&gt;"",VLOOKUP(L148,#REF!,14,FALSE),"")</f>
        <v/>
      </c>
      <c r="P148" s="86">
        <f t="shared" si="7"/>
        <v>0</v>
      </c>
      <c r="Q148" s="90" t="str">
        <f t="shared" si="6"/>
        <v/>
      </c>
    </row>
    <row r="149" spans="10:17" ht="18" customHeight="1" x14ac:dyDescent="0.2">
      <c r="J149" s="30"/>
      <c r="K149" s="7"/>
      <c r="L149" s="7"/>
      <c r="M149" s="13"/>
      <c r="N149" s="13"/>
      <c r="O149" s="16" t="str">
        <f>IF(L149&lt;&gt;"",VLOOKUP(L149,#REF!,14,FALSE),"")</f>
        <v/>
      </c>
      <c r="P149" s="86">
        <f t="shared" si="7"/>
        <v>0</v>
      </c>
      <c r="Q149" s="90" t="str">
        <f t="shared" si="6"/>
        <v/>
      </c>
    </row>
    <row r="150" spans="10:17" ht="18" customHeight="1" x14ac:dyDescent="0.2">
      <c r="J150" s="30"/>
      <c r="K150" s="7"/>
      <c r="L150" s="7"/>
      <c r="M150" s="13"/>
      <c r="N150" s="13"/>
      <c r="O150" s="16" t="str">
        <f>IF(L150&lt;&gt;"",VLOOKUP(L150,#REF!,14,FALSE),"")</f>
        <v/>
      </c>
      <c r="P150" s="86">
        <f t="shared" si="7"/>
        <v>0</v>
      </c>
      <c r="Q150" s="90" t="str">
        <f t="shared" si="6"/>
        <v/>
      </c>
    </row>
    <row r="151" spans="10:17" ht="18" customHeight="1" x14ac:dyDescent="0.2">
      <c r="J151" s="30"/>
      <c r="K151" s="7"/>
      <c r="L151" s="7"/>
      <c r="M151" s="13"/>
      <c r="N151" s="13"/>
      <c r="O151" s="16" t="str">
        <f>IF(L151&lt;&gt;"",VLOOKUP(L151,#REF!,14,FALSE),"")</f>
        <v/>
      </c>
      <c r="P151" s="86">
        <f t="shared" si="7"/>
        <v>0</v>
      </c>
      <c r="Q151" s="90" t="str">
        <f t="shared" si="6"/>
        <v/>
      </c>
    </row>
    <row r="152" spans="10:17" ht="18" customHeight="1" x14ac:dyDescent="0.2">
      <c r="J152" s="88" t="str">
        <f>IF(P152=0,"")</f>
        <v/>
      </c>
      <c r="K152" s="89"/>
      <c r="L152" s="88" t="s">
        <v>273</v>
      </c>
      <c r="M152" s="89"/>
      <c r="N152" s="89"/>
      <c r="O152" s="91" t="s">
        <v>32</v>
      </c>
      <c r="P152" s="92">
        <f>SUBTOTAL(9,P122:P151)</f>
        <v>0</v>
      </c>
      <c r="Q152" s="90" t="str">
        <f>IF(K121="","",IF(K121&lt;&gt;"","Conteúdo OK",""))</f>
        <v/>
      </c>
    </row>
    <row r="153" spans="10:17" ht="18" customHeight="1" x14ac:dyDescent="0.2">
      <c r="J153" s="88" t="s">
        <v>273</v>
      </c>
      <c r="K153" s="89"/>
      <c r="L153" s="88" t="s">
        <v>273</v>
      </c>
      <c r="M153" s="89"/>
      <c r="N153" s="89"/>
      <c r="O153" s="89"/>
      <c r="P153" s="89"/>
      <c r="Q153" s="90" t="str">
        <f>IF(K121="","",IF(K121&lt;&gt;"","Conteúdo OK",""))</f>
        <v/>
      </c>
    </row>
    <row r="154" spans="10:17" ht="39.950000000000003" customHeight="1" x14ac:dyDescent="0.2">
      <c r="J154" s="29"/>
      <c r="K154" s="472"/>
      <c r="L154" s="473"/>
      <c r="M154" s="473"/>
      <c r="N154" s="473"/>
      <c r="O154" s="473"/>
      <c r="P154" s="474"/>
      <c r="Q154" s="90" t="str">
        <f>IF(K154="","",IF(K154&lt;&gt;"","Conteúdo OK",""))</f>
        <v/>
      </c>
    </row>
    <row r="155" spans="10:17" ht="18" customHeight="1" x14ac:dyDescent="0.2">
      <c r="J155" s="30"/>
      <c r="K155" s="7"/>
      <c r="L155" s="7"/>
      <c r="M155" s="13"/>
      <c r="N155" s="13"/>
      <c r="O155" s="16" t="str">
        <f>IF(L155&lt;&gt;"",VLOOKUP(L155,#REF!,14,FALSE),"")</f>
        <v/>
      </c>
      <c r="P155" s="86">
        <f>IF(L155&lt;&gt;"",O155*M155,0)</f>
        <v>0</v>
      </c>
      <c r="Q155" s="90" t="str">
        <f t="shared" ref="Q155:Q184" si="8">IF(L155="","",IF(L155&lt;&gt;"","Conteúdo OK",""))</f>
        <v/>
      </c>
    </row>
    <row r="156" spans="10:17" ht="18" customHeight="1" x14ac:dyDescent="0.2">
      <c r="J156" s="30"/>
      <c r="K156" s="7"/>
      <c r="L156" s="7"/>
      <c r="M156" s="13"/>
      <c r="N156" s="13"/>
      <c r="O156" s="16" t="str">
        <f>IF(L156&lt;&gt;"",VLOOKUP(L156,#REF!,14,FALSE),"")</f>
        <v/>
      </c>
      <c r="P156" s="86">
        <f t="shared" ref="P156:P184" si="9">IF(L156&lt;&gt;"",O156*M156,0)</f>
        <v>0</v>
      </c>
      <c r="Q156" s="90" t="str">
        <f t="shared" si="8"/>
        <v/>
      </c>
    </row>
    <row r="157" spans="10:17" ht="18" customHeight="1" x14ac:dyDescent="0.2">
      <c r="J157" s="30"/>
      <c r="K157" s="7"/>
      <c r="L157" s="7"/>
      <c r="M157" s="13"/>
      <c r="N157" s="13"/>
      <c r="O157" s="16" t="str">
        <f>IF(L157&lt;&gt;"",VLOOKUP(L157,#REF!,14,FALSE),"")</f>
        <v/>
      </c>
      <c r="P157" s="86">
        <f t="shared" si="9"/>
        <v>0</v>
      </c>
      <c r="Q157" s="90" t="str">
        <f t="shared" si="8"/>
        <v/>
      </c>
    </row>
    <row r="158" spans="10:17" ht="18" customHeight="1" x14ac:dyDescent="0.2">
      <c r="J158" s="30"/>
      <c r="K158" s="7"/>
      <c r="L158" s="7"/>
      <c r="M158" s="13"/>
      <c r="N158" s="13"/>
      <c r="O158" s="16" t="str">
        <f>IF(L158&lt;&gt;"",VLOOKUP(L158,#REF!,14,FALSE),"")</f>
        <v/>
      </c>
      <c r="P158" s="86">
        <f t="shared" si="9"/>
        <v>0</v>
      </c>
      <c r="Q158" s="90" t="str">
        <f t="shared" si="8"/>
        <v/>
      </c>
    </row>
    <row r="159" spans="10:17" ht="18" customHeight="1" x14ac:dyDescent="0.2">
      <c r="J159" s="30"/>
      <c r="K159" s="7"/>
      <c r="L159" s="7"/>
      <c r="M159" s="13"/>
      <c r="N159" s="13"/>
      <c r="O159" s="16" t="str">
        <f>IF(L159&lt;&gt;"",VLOOKUP(L159,#REF!,14,FALSE),"")</f>
        <v/>
      </c>
      <c r="P159" s="86">
        <f t="shared" si="9"/>
        <v>0</v>
      </c>
      <c r="Q159" s="90" t="str">
        <f t="shared" si="8"/>
        <v/>
      </c>
    </row>
    <row r="160" spans="10:17" ht="18" customHeight="1" x14ac:dyDescent="0.2">
      <c r="J160" s="30"/>
      <c r="K160" s="7"/>
      <c r="L160" s="7"/>
      <c r="M160" s="13"/>
      <c r="N160" s="13"/>
      <c r="O160" s="16" t="str">
        <f>IF(L160&lt;&gt;"",VLOOKUP(L160,#REF!,14,FALSE),"")</f>
        <v/>
      </c>
      <c r="P160" s="86">
        <f t="shared" si="9"/>
        <v>0</v>
      </c>
      <c r="Q160" s="90" t="str">
        <f t="shared" si="8"/>
        <v/>
      </c>
    </row>
    <row r="161" spans="10:17" ht="18" customHeight="1" x14ac:dyDescent="0.2">
      <c r="J161" s="30"/>
      <c r="K161" s="7"/>
      <c r="L161" s="7"/>
      <c r="M161" s="13"/>
      <c r="N161" s="13"/>
      <c r="O161" s="16" t="str">
        <f>IF(L161&lt;&gt;"",VLOOKUP(L161,#REF!,14,FALSE),"")</f>
        <v/>
      </c>
      <c r="P161" s="86">
        <f t="shared" si="9"/>
        <v>0</v>
      </c>
      <c r="Q161" s="90" t="str">
        <f t="shared" si="8"/>
        <v/>
      </c>
    </row>
    <row r="162" spans="10:17" ht="18" customHeight="1" x14ac:dyDescent="0.2">
      <c r="J162" s="30"/>
      <c r="K162" s="7"/>
      <c r="L162" s="7"/>
      <c r="M162" s="13"/>
      <c r="N162" s="13"/>
      <c r="O162" s="16" t="str">
        <f>IF(L162&lt;&gt;"",VLOOKUP(L162,#REF!,14,FALSE),"")</f>
        <v/>
      </c>
      <c r="P162" s="86">
        <f t="shared" si="9"/>
        <v>0</v>
      </c>
      <c r="Q162" s="90" t="str">
        <f t="shared" si="8"/>
        <v/>
      </c>
    </row>
    <row r="163" spans="10:17" ht="18" customHeight="1" x14ac:dyDescent="0.2">
      <c r="J163" s="30"/>
      <c r="K163" s="7"/>
      <c r="L163" s="7"/>
      <c r="M163" s="13"/>
      <c r="N163" s="13"/>
      <c r="O163" s="16" t="str">
        <f>IF(L163&lt;&gt;"",VLOOKUP(L163,#REF!,14,FALSE),"")</f>
        <v/>
      </c>
      <c r="P163" s="86">
        <f t="shared" si="9"/>
        <v>0</v>
      </c>
      <c r="Q163" s="90" t="str">
        <f t="shared" si="8"/>
        <v/>
      </c>
    </row>
    <row r="164" spans="10:17" ht="18" customHeight="1" x14ac:dyDescent="0.2">
      <c r="J164" s="30"/>
      <c r="K164" s="7"/>
      <c r="L164" s="7"/>
      <c r="M164" s="13"/>
      <c r="N164" s="13"/>
      <c r="O164" s="16" t="str">
        <f>IF(L164&lt;&gt;"",VLOOKUP(L164,#REF!,14,FALSE),"")</f>
        <v/>
      </c>
      <c r="P164" s="86">
        <f t="shared" si="9"/>
        <v>0</v>
      </c>
      <c r="Q164" s="90" t="str">
        <f t="shared" si="8"/>
        <v/>
      </c>
    </row>
    <row r="165" spans="10:17" ht="18" customHeight="1" x14ac:dyDescent="0.2">
      <c r="J165" s="30"/>
      <c r="K165" s="7"/>
      <c r="L165" s="7"/>
      <c r="M165" s="13"/>
      <c r="N165" s="13"/>
      <c r="O165" s="16" t="str">
        <f>IF(L165&lt;&gt;"",VLOOKUP(L165,#REF!,14,FALSE),"")</f>
        <v/>
      </c>
      <c r="P165" s="86">
        <f t="shared" si="9"/>
        <v>0</v>
      </c>
      <c r="Q165" s="90" t="str">
        <f t="shared" si="8"/>
        <v/>
      </c>
    </row>
    <row r="166" spans="10:17" ht="18" customHeight="1" x14ac:dyDescent="0.2">
      <c r="J166" s="30"/>
      <c r="K166" s="7"/>
      <c r="L166" s="7"/>
      <c r="M166" s="13"/>
      <c r="N166" s="13"/>
      <c r="O166" s="16" t="str">
        <f>IF(L166&lt;&gt;"",VLOOKUP(L166,#REF!,14,FALSE),"")</f>
        <v/>
      </c>
      <c r="P166" s="86">
        <f t="shared" si="9"/>
        <v>0</v>
      </c>
      <c r="Q166" s="90" t="str">
        <f t="shared" si="8"/>
        <v/>
      </c>
    </row>
    <row r="167" spans="10:17" ht="18" customHeight="1" x14ac:dyDescent="0.2">
      <c r="J167" s="30"/>
      <c r="K167" s="7"/>
      <c r="L167" s="7"/>
      <c r="M167" s="13"/>
      <c r="N167" s="13"/>
      <c r="O167" s="16" t="str">
        <f>IF(L167&lt;&gt;"",VLOOKUP(L167,#REF!,14,FALSE),"")</f>
        <v/>
      </c>
      <c r="P167" s="86">
        <f t="shared" si="9"/>
        <v>0</v>
      </c>
      <c r="Q167" s="90" t="str">
        <f t="shared" si="8"/>
        <v/>
      </c>
    </row>
    <row r="168" spans="10:17" ht="18" customHeight="1" x14ac:dyDescent="0.2">
      <c r="J168" s="30"/>
      <c r="K168" s="7"/>
      <c r="L168" s="7"/>
      <c r="M168" s="13"/>
      <c r="N168" s="13"/>
      <c r="O168" s="16" t="str">
        <f>IF(L168&lt;&gt;"",VLOOKUP(L168,#REF!,14,FALSE),"")</f>
        <v/>
      </c>
      <c r="P168" s="86">
        <f t="shared" si="9"/>
        <v>0</v>
      </c>
      <c r="Q168" s="90" t="str">
        <f t="shared" si="8"/>
        <v/>
      </c>
    </row>
    <row r="169" spans="10:17" ht="18" customHeight="1" x14ac:dyDescent="0.2">
      <c r="J169" s="30"/>
      <c r="K169" s="7"/>
      <c r="L169" s="7"/>
      <c r="M169" s="13"/>
      <c r="N169" s="13"/>
      <c r="O169" s="16" t="str">
        <f>IF(L169&lt;&gt;"",VLOOKUP(L169,#REF!,14,FALSE),"")</f>
        <v/>
      </c>
      <c r="P169" s="86">
        <f t="shared" si="9"/>
        <v>0</v>
      </c>
      <c r="Q169" s="90" t="str">
        <f t="shared" si="8"/>
        <v/>
      </c>
    </row>
    <row r="170" spans="10:17" ht="18" customHeight="1" x14ac:dyDescent="0.2">
      <c r="J170" s="30"/>
      <c r="K170" s="7"/>
      <c r="L170" s="7"/>
      <c r="M170" s="13"/>
      <c r="N170" s="13"/>
      <c r="O170" s="16" t="str">
        <f>IF(L170&lt;&gt;"",VLOOKUP(L170,#REF!,14,FALSE),"")</f>
        <v/>
      </c>
      <c r="P170" s="86">
        <f t="shared" si="9"/>
        <v>0</v>
      </c>
      <c r="Q170" s="90" t="str">
        <f t="shared" si="8"/>
        <v/>
      </c>
    </row>
    <row r="171" spans="10:17" ht="18" customHeight="1" x14ac:dyDescent="0.2">
      <c r="J171" s="30"/>
      <c r="K171" s="7"/>
      <c r="L171" s="7"/>
      <c r="M171" s="13"/>
      <c r="N171" s="13"/>
      <c r="O171" s="16" t="str">
        <f>IF(L171&lt;&gt;"",VLOOKUP(L171,#REF!,14,FALSE),"")</f>
        <v/>
      </c>
      <c r="P171" s="86">
        <f t="shared" si="9"/>
        <v>0</v>
      </c>
      <c r="Q171" s="90" t="str">
        <f t="shared" si="8"/>
        <v/>
      </c>
    </row>
    <row r="172" spans="10:17" ht="18" customHeight="1" x14ac:dyDescent="0.2">
      <c r="J172" s="30"/>
      <c r="K172" s="7"/>
      <c r="L172" s="7"/>
      <c r="M172" s="13"/>
      <c r="N172" s="13"/>
      <c r="O172" s="16" t="str">
        <f>IF(L172&lt;&gt;"",VLOOKUP(L172,#REF!,14,FALSE),"")</f>
        <v/>
      </c>
      <c r="P172" s="86">
        <f t="shared" si="9"/>
        <v>0</v>
      </c>
      <c r="Q172" s="90" t="str">
        <f t="shared" si="8"/>
        <v/>
      </c>
    </row>
    <row r="173" spans="10:17" ht="18" customHeight="1" x14ac:dyDescent="0.2">
      <c r="J173" s="30"/>
      <c r="K173" s="7"/>
      <c r="L173" s="7"/>
      <c r="M173" s="13"/>
      <c r="N173" s="13"/>
      <c r="O173" s="16" t="str">
        <f>IF(L173&lt;&gt;"",VLOOKUP(L173,#REF!,14,FALSE),"")</f>
        <v/>
      </c>
      <c r="P173" s="86">
        <f t="shared" si="9"/>
        <v>0</v>
      </c>
      <c r="Q173" s="90" t="str">
        <f t="shared" si="8"/>
        <v/>
      </c>
    </row>
    <row r="174" spans="10:17" ht="18" customHeight="1" x14ac:dyDescent="0.2">
      <c r="J174" s="30"/>
      <c r="K174" s="7"/>
      <c r="L174" s="7"/>
      <c r="M174" s="13"/>
      <c r="N174" s="13"/>
      <c r="O174" s="16" t="str">
        <f>IF(L174&lt;&gt;"",VLOOKUP(L174,#REF!,14,FALSE),"")</f>
        <v/>
      </c>
      <c r="P174" s="86">
        <f t="shared" si="9"/>
        <v>0</v>
      </c>
      <c r="Q174" s="90" t="str">
        <f t="shared" si="8"/>
        <v/>
      </c>
    </row>
    <row r="175" spans="10:17" ht="18" customHeight="1" x14ac:dyDescent="0.2">
      <c r="J175" s="30"/>
      <c r="K175" s="7"/>
      <c r="L175" s="7"/>
      <c r="M175" s="13"/>
      <c r="N175" s="13"/>
      <c r="O175" s="16" t="str">
        <f>IF(L175&lt;&gt;"",VLOOKUP(L175,#REF!,14,FALSE),"")</f>
        <v/>
      </c>
      <c r="P175" s="86">
        <f t="shared" si="9"/>
        <v>0</v>
      </c>
      <c r="Q175" s="90" t="str">
        <f t="shared" si="8"/>
        <v/>
      </c>
    </row>
    <row r="176" spans="10:17" ht="18" customHeight="1" x14ac:dyDescent="0.2">
      <c r="J176" s="30"/>
      <c r="K176" s="7"/>
      <c r="L176" s="7"/>
      <c r="M176" s="13"/>
      <c r="N176" s="13"/>
      <c r="O176" s="16" t="str">
        <f>IF(L176&lt;&gt;"",VLOOKUP(L176,#REF!,14,FALSE),"")</f>
        <v/>
      </c>
      <c r="P176" s="86">
        <f t="shared" si="9"/>
        <v>0</v>
      </c>
      <c r="Q176" s="90" t="str">
        <f t="shared" si="8"/>
        <v/>
      </c>
    </row>
    <row r="177" spans="10:17" ht="18" customHeight="1" x14ac:dyDescent="0.2">
      <c r="J177" s="30"/>
      <c r="K177" s="7"/>
      <c r="L177" s="7"/>
      <c r="M177" s="13"/>
      <c r="N177" s="13"/>
      <c r="O177" s="16" t="str">
        <f>IF(L177&lt;&gt;"",VLOOKUP(L177,#REF!,14,FALSE),"")</f>
        <v/>
      </c>
      <c r="P177" s="86">
        <f t="shared" si="9"/>
        <v>0</v>
      </c>
      <c r="Q177" s="90" t="str">
        <f t="shared" si="8"/>
        <v/>
      </c>
    </row>
    <row r="178" spans="10:17" ht="18" customHeight="1" x14ac:dyDescent="0.2">
      <c r="J178" s="30"/>
      <c r="K178" s="7"/>
      <c r="L178" s="7"/>
      <c r="M178" s="13"/>
      <c r="N178" s="13"/>
      <c r="O178" s="16" t="str">
        <f>IF(L178&lt;&gt;"",VLOOKUP(L178,#REF!,14,FALSE),"")</f>
        <v/>
      </c>
      <c r="P178" s="86">
        <f t="shared" si="9"/>
        <v>0</v>
      </c>
      <c r="Q178" s="90" t="str">
        <f t="shared" si="8"/>
        <v/>
      </c>
    </row>
    <row r="179" spans="10:17" ht="18" customHeight="1" x14ac:dyDescent="0.2">
      <c r="J179" s="30"/>
      <c r="K179" s="7"/>
      <c r="L179" s="7"/>
      <c r="M179" s="13"/>
      <c r="N179" s="13"/>
      <c r="O179" s="16" t="str">
        <f>IF(L179&lt;&gt;"",VLOOKUP(L179,#REF!,14,FALSE),"")</f>
        <v/>
      </c>
      <c r="P179" s="86">
        <f t="shared" si="9"/>
        <v>0</v>
      </c>
      <c r="Q179" s="90" t="str">
        <f t="shared" si="8"/>
        <v/>
      </c>
    </row>
    <row r="180" spans="10:17" ht="18" customHeight="1" x14ac:dyDescent="0.2">
      <c r="J180" s="30"/>
      <c r="K180" s="7"/>
      <c r="L180" s="7"/>
      <c r="M180" s="13"/>
      <c r="N180" s="13"/>
      <c r="O180" s="16" t="str">
        <f>IF(L180&lt;&gt;"",VLOOKUP(L180,#REF!,14,FALSE),"")</f>
        <v/>
      </c>
      <c r="P180" s="86">
        <f t="shared" si="9"/>
        <v>0</v>
      </c>
      <c r="Q180" s="90" t="str">
        <f t="shared" si="8"/>
        <v/>
      </c>
    </row>
    <row r="181" spans="10:17" ht="18" customHeight="1" x14ac:dyDescent="0.2">
      <c r="J181" s="30"/>
      <c r="K181" s="7"/>
      <c r="L181" s="7"/>
      <c r="M181" s="13"/>
      <c r="N181" s="13"/>
      <c r="O181" s="16" t="str">
        <f>IF(L181&lt;&gt;"",VLOOKUP(L181,#REF!,14,FALSE),"")</f>
        <v/>
      </c>
      <c r="P181" s="86">
        <f t="shared" si="9"/>
        <v>0</v>
      </c>
      <c r="Q181" s="90" t="str">
        <f t="shared" si="8"/>
        <v/>
      </c>
    </row>
    <row r="182" spans="10:17" ht="18" customHeight="1" x14ac:dyDescent="0.2">
      <c r="J182" s="30"/>
      <c r="K182" s="7"/>
      <c r="L182" s="7"/>
      <c r="M182" s="13"/>
      <c r="N182" s="13"/>
      <c r="O182" s="16" t="str">
        <f>IF(L182&lt;&gt;"",VLOOKUP(L182,#REF!,14,FALSE),"")</f>
        <v/>
      </c>
      <c r="P182" s="86">
        <f t="shared" si="9"/>
        <v>0</v>
      </c>
      <c r="Q182" s="90" t="str">
        <f t="shared" si="8"/>
        <v/>
      </c>
    </row>
    <row r="183" spans="10:17" ht="18" customHeight="1" x14ac:dyDescent="0.2">
      <c r="J183" s="30"/>
      <c r="K183" s="7"/>
      <c r="L183" s="7"/>
      <c r="M183" s="13"/>
      <c r="N183" s="13"/>
      <c r="O183" s="16" t="str">
        <f>IF(L183&lt;&gt;"",VLOOKUP(L183,#REF!,14,FALSE),"")</f>
        <v/>
      </c>
      <c r="P183" s="86">
        <f t="shared" si="9"/>
        <v>0</v>
      </c>
      <c r="Q183" s="90" t="str">
        <f t="shared" si="8"/>
        <v/>
      </c>
    </row>
    <row r="184" spans="10:17" ht="18" customHeight="1" x14ac:dyDescent="0.2">
      <c r="J184" s="30"/>
      <c r="K184" s="7"/>
      <c r="L184" s="7"/>
      <c r="M184" s="13"/>
      <c r="N184" s="13"/>
      <c r="O184" s="16" t="str">
        <f>IF(L184&lt;&gt;"",VLOOKUP(L184,#REF!,14,FALSE),"")</f>
        <v/>
      </c>
      <c r="P184" s="86">
        <f t="shared" si="9"/>
        <v>0</v>
      </c>
      <c r="Q184" s="90" t="str">
        <f t="shared" si="8"/>
        <v/>
      </c>
    </row>
    <row r="185" spans="10:17" ht="18" customHeight="1" x14ac:dyDescent="0.2">
      <c r="J185" s="88" t="str">
        <f>IF(P185=0,"")</f>
        <v/>
      </c>
      <c r="K185" s="89"/>
      <c r="L185" s="88" t="s">
        <v>273</v>
      </c>
      <c r="M185" s="89"/>
      <c r="N185" s="89"/>
      <c r="O185" s="91" t="s">
        <v>32</v>
      </c>
      <c r="P185" s="92">
        <f>SUBTOTAL(9,P155:P184)</f>
        <v>0</v>
      </c>
      <c r="Q185" s="90" t="str">
        <f>IF(K154="","",IF(K154&lt;&gt;"","Conteúdo OK",""))</f>
        <v/>
      </c>
    </row>
    <row r="186" spans="10:17" ht="18" customHeight="1" x14ac:dyDescent="0.2">
      <c r="J186" s="88" t="s">
        <v>273</v>
      </c>
      <c r="K186" s="89"/>
      <c r="L186" s="88" t="s">
        <v>273</v>
      </c>
      <c r="M186" s="89"/>
      <c r="N186" s="89"/>
      <c r="O186" s="89"/>
      <c r="P186" s="89"/>
      <c r="Q186" s="90" t="str">
        <f>IF(K154="","",IF(K154&lt;&gt;"","Conteúdo OK",""))</f>
        <v/>
      </c>
    </row>
    <row r="187" spans="10:17" ht="39.950000000000003" customHeight="1" x14ac:dyDescent="0.2">
      <c r="J187" s="29"/>
      <c r="K187" s="472"/>
      <c r="L187" s="473"/>
      <c r="M187" s="473"/>
      <c r="N187" s="473"/>
      <c r="O187" s="473"/>
      <c r="P187" s="474"/>
      <c r="Q187" s="90" t="str">
        <f>IF(K187="","",IF(K187&lt;&gt;"","Conteúdo OK",""))</f>
        <v/>
      </c>
    </row>
    <row r="188" spans="10:17" ht="18" customHeight="1" x14ac:dyDescent="0.2">
      <c r="J188" s="30"/>
      <c r="K188" s="7"/>
      <c r="L188" s="7"/>
      <c r="M188" s="13"/>
      <c r="N188" s="13"/>
      <c r="O188" s="16" t="str">
        <f>IF(L188&lt;&gt;"",VLOOKUP(L188,#REF!,14,FALSE),"")</f>
        <v/>
      </c>
      <c r="P188" s="86">
        <f>IF(L188&lt;&gt;"",O188*M188,0)</f>
        <v>0</v>
      </c>
      <c r="Q188" s="90" t="str">
        <f t="shared" ref="Q188:Q217" si="10">IF(L188="","",IF(L188&lt;&gt;"","Conteúdo OK",""))</f>
        <v/>
      </c>
    </row>
    <row r="189" spans="10:17" ht="18" customHeight="1" x14ac:dyDescent="0.2">
      <c r="J189" s="30"/>
      <c r="K189" s="7"/>
      <c r="L189" s="7"/>
      <c r="M189" s="13"/>
      <c r="N189" s="13"/>
      <c r="O189" s="16" t="str">
        <f>IF(L189&lt;&gt;"",VLOOKUP(L189,#REF!,14,FALSE),"")</f>
        <v/>
      </c>
      <c r="P189" s="86">
        <f t="shared" ref="P189:P217" si="11">IF(L189&lt;&gt;"",O189*M189,0)</f>
        <v>0</v>
      </c>
      <c r="Q189" s="90" t="str">
        <f t="shared" si="10"/>
        <v/>
      </c>
    </row>
    <row r="190" spans="10:17" ht="18" customHeight="1" x14ac:dyDescent="0.2">
      <c r="J190" s="30"/>
      <c r="K190" s="7"/>
      <c r="L190" s="7"/>
      <c r="M190" s="13"/>
      <c r="N190" s="13"/>
      <c r="O190" s="16" t="str">
        <f>IF(L190&lt;&gt;"",VLOOKUP(L190,#REF!,14,FALSE),"")</f>
        <v/>
      </c>
      <c r="P190" s="86">
        <f t="shared" si="11"/>
        <v>0</v>
      </c>
      <c r="Q190" s="90" t="str">
        <f t="shared" si="10"/>
        <v/>
      </c>
    </row>
    <row r="191" spans="10:17" ht="18" customHeight="1" x14ac:dyDescent="0.2">
      <c r="J191" s="30"/>
      <c r="K191" s="7"/>
      <c r="L191" s="7"/>
      <c r="M191" s="13"/>
      <c r="N191" s="13"/>
      <c r="O191" s="16" t="str">
        <f>IF(L191&lt;&gt;"",VLOOKUP(L191,#REF!,14,FALSE),"")</f>
        <v/>
      </c>
      <c r="P191" s="86">
        <f t="shared" si="11"/>
        <v>0</v>
      </c>
      <c r="Q191" s="90" t="str">
        <f t="shared" si="10"/>
        <v/>
      </c>
    </row>
    <row r="192" spans="10:17" ht="18" customHeight="1" x14ac:dyDescent="0.2">
      <c r="J192" s="30"/>
      <c r="K192" s="7"/>
      <c r="L192" s="7"/>
      <c r="M192" s="13"/>
      <c r="N192" s="13"/>
      <c r="O192" s="16" t="str">
        <f>IF(L192&lt;&gt;"",VLOOKUP(L192,#REF!,14,FALSE),"")</f>
        <v/>
      </c>
      <c r="P192" s="86">
        <f t="shared" si="11"/>
        <v>0</v>
      </c>
      <c r="Q192" s="90" t="str">
        <f t="shared" si="10"/>
        <v/>
      </c>
    </row>
    <row r="193" spans="10:17" ht="18" customHeight="1" x14ac:dyDescent="0.2">
      <c r="J193" s="30"/>
      <c r="K193" s="7"/>
      <c r="L193" s="7"/>
      <c r="M193" s="13"/>
      <c r="N193" s="13"/>
      <c r="O193" s="16" t="str">
        <f>IF(L193&lt;&gt;"",VLOOKUP(L193,#REF!,14,FALSE),"")</f>
        <v/>
      </c>
      <c r="P193" s="86">
        <f t="shared" si="11"/>
        <v>0</v>
      </c>
      <c r="Q193" s="90" t="str">
        <f t="shared" si="10"/>
        <v/>
      </c>
    </row>
    <row r="194" spans="10:17" ht="18" customHeight="1" x14ac:dyDescent="0.2">
      <c r="J194" s="30"/>
      <c r="K194" s="7"/>
      <c r="L194" s="7"/>
      <c r="M194" s="13"/>
      <c r="N194" s="13"/>
      <c r="O194" s="16" t="str">
        <f>IF(L194&lt;&gt;"",VLOOKUP(L194,#REF!,14,FALSE),"")</f>
        <v/>
      </c>
      <c r="P194" s="86">
        <f t="shared" si="11"/>
        <v>0</v>
      </c>
      <c r="Q194" s="90" t="str">
        <f t="shared" si="10"/>
        <v/>
      </c>
    </row>
    <row r="195" spans="10:17" ht="18" customHeight="1" x14ac:dyDescent="0.2">
      <c r="J195" s="30"/>
      <c r="K195" s="7"/>
      <c r="L195" s="7"/>
      <c r="M195" s="13"/>
      <c r="N195" s="13"/>
      <c r="O195" s="16" t="str">
        <f>IF(L195&lt;&gt;"",VLOOKUP(L195,#REF!,14,FALSE),"")</f>
        <v/>
      </c>
      <c r="P195" s="86">
        <f t="shared" si="11"/>
        <v>0</v>
      </c>
      <c r="Q195" s="90" t="str">
        <f t="shared" si="10"/>
        <v/>
      </c>
    </row>
    <row r="196" spans="10:17" ht="18" customHeight="1" x14ac:dyDescent="0.2">
      <c r="J196" s="30"/>
      <c r="K196" s="7"/>
      <c r="L196" s="7"/>
      <c r="M196" s="13"/>
      <c r="N196" s="13"/>
      <c r="O196" s="16" t="str">
        <f>IF(L196&lt;&gt;"",VLOOKUP(L196,#REF!,14,FALSE),"")</f>
        <v/>
      </c>
      <c r="P196" s="86">
        <f t="shared" si="11"/>
        <v>0</v>
      </c>
      <c r="Q196" s="90" t="str">
        <f t="shared" si="10"/>
        <v/>
      </c>
    </row>
    <row r="197" spans="10:17" ht="18" customHeight="1" x14ac:dyDescent="0.2">
      <c r="J197" s="30"/>
      <c r="K197" s="7"/>
      <c r="L197" s="7"/>
      <c r="M197" s="13"/>
      <c r="N197" s="13"/>
      <c r="O197" s="16" t="str">
        <f>IF(L197&lt;&gt;"",VLOOKUP(L197,#REF!,14,FALSE),"")</f>
        <v/>
      </c>
      <c r="P197" s="86">
        <f t="shared" si="11"/>
        <v>0</v>
      </c>
      <c r="Q197" s="90" t="str">
        <f t="shared" si="10"/>
        <v/>
      </c>
    </row>
    <row r="198" spans="10:17" ht="18" customHeight="1" x14ac:dyDescent="0.2">
      <c r="J198" s="30"/>
      <c r="K198" s="7"/>
      <c r="L198" s="7"/>
      <c r="M198" s="13"/>
      <c r="N198" s="13"/>
      <c r="O198" s="16" t="str">
        <f>IF(L198&lt;&gt;"",VLOOKUP(L198,#REF!,14,FALSE),"")</f>
        <v/>
      </c>
      <c r="P198" s="86">
        <f t="shared" si="11"/>
        <v>0</v>
      </c>
      <c r="Q198" s="90" t="str">
        <f t="shared" si="10"/>
        <v/>
      </c>
    </row>
    <row r="199" spans="10:17" ht="18" customHeight="1" x14ac:dyDescent="0.2">
      <c r="J199" s="30"/>
      <c r="K199" s="7"/>
      <c r="L199" s="7"/>
      <c r="M199" s="13"/>
      <c r="N199" s="13"/>
      <c r="O199" s="16" t="str">
        <f>IF(L199&lt;&gt;"",VLOOKUP(L199,#REF!,14,FALSE),"")</f>
        <v/>
      </c>
      <c r="P199" s="86">
        <f t="shared" si="11"/>
        <v>0</v>
      </c>
      <c r="Q199" s="90" t="str">
        <f t="shared" si="10"/>
        <v/>
      </c>
    </row>
    <row r="200" spans="10:17" ht="18" customHeight="1" x14ac:dyDescent="0.2">
      <c r="J200" s="30"/>
      <c r="K200" s="7"/>
      <c r="L200" s="7"/>
      <c r="M200" s="13"/>
      <c r="N200" s="13"/>
      <c r="O200" s="16" t="str">
        <f>IF(L200&lt;&gt;"",VLOOKUP(L200,#REF!,14,FALSE),"")</f>
        <v/>
      </c>
      <c r="P200" s="86">
        <f t="shared" si="11"/>
        <v>0</v>
      </c>
      <c r="Q200" s="90" t="str">
        <f t="shared" si="10"/>
        <v/>
      </c>
    </row>
    <row r="201" spans="10:17" ht="18" customHeight="1" x14ac:dyDescent="0.2">
      <c r="J201" s="30"/>
      <c r="K201" s="7"/>
      <c r="L201" s="7"/>
      <c r="M201" s="13"/>
      <c r="N201" s="13"/>
      <c r="O201" s="16" t="str">
        <f>IF(L201&lt;&gt;"",VLOOKUP(L201,#REF!,14,FALSE),"")</f>
        <v/>
      </c>
      <c r="P201" s="86">
        <f t="shared" si="11"/>
        <v>0</v>
      </c>
      <c r="Q201" s="90" t="str">
        <f t="shared" si="10"/>
        <v/>
      </c>
    </row>
    <row r="202" spans="10:17" ht="18" customHeight="1" x14ac:dyDescent="0.2">
      <c r="J202" s="30"/>
      <c r="K202" s="7"/>
      <c r="L202" s="7"/>
      <c r="M202" s="13"/>
      <c r="N202" s="13"/>
      <c r="O202" s="16" t="str">
        <f>IF(L202&lt;&gt;"",VLOOKUP(L202,#REF!,14,FALSE),"")</f>
        <v/>
      </c>
      <c r="P202" s="86">
        <f t="shared" si="11"/>
        <v>0</v>
      </c>
      <c r="Q202" s="90" t="str">
        <f t="shared" si="10"/>
        <v/>
      </c>
    </row>
    <row r="203" spans="10:17" ht="18" customHeight="1" x14ac:dyDescent="0.2">
      <c r="J203" s="30"/>
      <c r="K203" s="7"/>
      <c r="L203" s="7"/>
      <c r="M203" s="13"/>
      <c r="N203" s="13"/>
      <c r="O203" s="16" t="str">
        <f>IF(L203&lt;&gt;"",VLOOKUP(L203,#REF!,14,FALSE),"")</f>
        <v/>
      </c>
      <c r="P203" s="86">
        <f t="shared" si="11"/>
        <v>0</v>
      </c>
      <c r="Q203" s="90" t="str">
        <f t="shared" si="10"/>
        <v/>
      </c>
    </row>
    <row r="204" spans="10:17" ht="18" customHeight="1" x14ac:dyDescent="0.2">
      <c r="J204" s="30"/>
      <c r="K204" s="7"/>
      <c r="L204" s="7"/>
      <c r="M204" s="13"/>
      <c r="N204" s="13"/>
      <c r="O204" s="16" t="str">
        <f>IF(L204&lt;&gt;"",VLOOKUP(L204,#REF!,14,FALSE),"")</f>
        <v/>
      </c>
      <c r="P204" s="86">
        <f t="shared" si="11"/>
        <v>0</v>
      </c>
      <c r="Q204" s="90" t="str">
        <f t="shared" si="10"/>
        <v/>
      </c>
    </row>
    <row r="205" spans="10:17" ht="18" customHeight="1" x14ac:dyDescent="0.2">
      <c r="J205" s="30"/>
      <c r="K205" s="7"/>
      <c r="L205" s="7"/>
      <c r="M205" s="13"/>
      <c r="N205" s="13"/>
      <c r="O205" s="16" t="str">
        <f>IF(L205&lt;&gt;"",VLOOKUP(L205,#REF!,14,FALSE),"")</f>
        <v/>
      </c>
      <c r="P205" s="86">
        <f t="shared" si="11"/>
        <v>0</v>
      </c>
      <c r="Q205" s="90" t="str">
        <f t="shared" si="10"/>
        <v/>
      </c>
    </row>
    <row r="206" spans="10:17" ht="18" customHeight="1" x14ac:dyDescent="0.2">
      <c r="J206" s="30"/>
      <c r="K206" s="7"/>
      <c r="L206" s="7"/>
      <c r="M206" s="13"/>
      <c r="N206" s="13"/>
      <c r="O206" s="16" t="str">
        <f>IF(L206&lt;&gt;"",VLOOKUP(L206,#REF!,14,FALSE),"")</f>
        <v/>
      </c>
      <c r="P206" s="86">
        <f t="shared" si="11"/>
        <v>0</v>
      </c>
      <c r="Q206" s="90" t="str">
        <f t="shared" si="10"/>
        <v/>
      </c>
    </row>
    <row r="207" spans="10:17" ht="18" customHeight="1" x14ac:dyDescent="0.2">
      <c r="J207" s="30"/>
      <c r="K207" s="7"/>
      <c r="L207" s="7"/>
      <c r="M207" s="13"/>
      <c r="N207" s="13"/>
      <c r="O207" s="16" t="str">
        <f>IF(L207&lt;&gt;"",VLOOKUP(L207,#REF!,14,FALSE),"")</f>
        <v/>
      </c>
      <c r="P207" s="86">
        <f t="shared" si="11"/>
        <v>0</v>
      </c>
      <c r="Q207" s="90" t="str">
        <f t="shared" si="10"/>
        <v/>
      </c>
    </row>
    <row r="208" spans="10:17" ht="18" customHeight="1" x14ac:dyDescent="0.2">
      <c r="J208" s="30"/>
      <c r="K208" s="7"/>
      <c r="L208" s="7"/>
      <c r="M208" s="13"/>
      <c r="N208" s="13"/>
      <c r="O208" s="16" t="str">
        <f>IF(L208&lt;&gt;"",VLOOKUP(L208,#REF!,14,FALSE),"")</f>
        <v/>
      </c>
      <c r="P208" s="86">
        <f t="shared" si="11"/>
        <v>0</v>
      </c>
      <c r="Q208" s="90" t="str">
        <f t="shared" si="10"/>
        <v/>
      </c>
    </row>
    <row r="209" spans="10:17" ht="18" customHeight="1" x14ac:dyDescent="0.2">
      <c r="J209" s="30"/>
      <c r="K209" s="7"/>
      <c r="L209" s="7"/>
      <c r="M209" s="13"/>
      <c r="N209" s="13"/>
      <c r="O209" s="16" t="str">
        <f>IF(L209&lt;&gt;"",VLOOKUP(L209,#REF!,14,FALSE),"")</f>
        <v/>
      </c>
      <c r="P209" s="86">
        <f t="shared" si="11"/>
        <v>0</v>
      </c>
      <c r="Q209" s="90" t="str">
        <f t="shared" si="10"/>
        <v/>
      </c>
    </row>
    <row r="210" spans="10:17" ht="18" customHeight="1" x14ac:dyDescent="0.2">
      <c r="J210" s="30"/>
      <c r="K210" s="7"/>
      <c r="L210" s="7"/>
      <c r="M210" s="13"/>
      <c r="N210" s="13"/>
      <c r="O210" s="16" t="str">
        <f>IF(L210&lt;&gt;"",VLOOKUP(L210,#REF!,14,FALSE),"")</f>
        <v/>
      </c>
      <c r="P210" s="86">
        <f t="shared" si="11"/>
        <v>0</v>
      </c>
      <c r="Q210" s="90" t="str">
        <f t="shared" si="10"/>
        <v/>
      </c>
    </row>
    <row r="211" spans="10:17" ht="18" customHeight="1" x14ac:dyDescent="0.2">
      <c r="J211" s="30"/>
      <c r="K211" s="7"/>
      <c r="L211" s="7"/>
      <c r="M211" s="13"/>
      <c r="N211" s="13"/>
      <c r="O211" s="16" t="str">
        <f>IF(L211&lt;&gt;"",VLOOKUP(L211,#REF!,14,FALSE),"")</f>
        <v/>
      </c>
      <c r="P211" s="86">
        <f t="shared" si="11"/>
        <v>0</v>
      </c>
      <c r="Q211" s="90" t="str">
        <f t="shared" si="10"/>
        <v/>
      </c>
    </row>
    <row r="212" spans="10:17" ht="18" customHeight="1" x14ac:dyDescent="0.2">
      <c r="J212" s="30"/>
      <c r="K212" s="7"/>
      <c r="L212" s="7"/>
      <c r="M212" s="13"/>
      <c r="N212" s="13"/>
      <c r="O212" s="16" t="str">
        <f>IF(L212&lt;&gt;"",VLOOKUP(L212,#REF!,14,FALSE),"")</f>
        <v/>
      </c>
      <c r="P212" s="86">
        <f t="shared" si="11"/>
        <v>0</v>
      </c>
      <c r="Q212" s="90" t="str">
        <f t="shared" si="10"/>
        <v/>
      </c>
    </row>
    <row r="213" spans="10:17" ht="18" customHeight="1" x14ac:dyDescent="0.2">
      <c r="J213" s="30"/>
      <c r="K213" s="7"/>
      <c r="L213" s="7"/>
      <c r="M213" s="13"/>
      <c r="N213" s="13"/>
      <c r="O213" s="16" t="str">
        <f>IF(L213&lt;&gt;"",VLOOKUP(L213,#REF!,14,FALSE),"")</f>
        <v/>
      </c>
      <c r="P213" s="86">
        <f t="shared" si="11"/>
        <v>0</v>
      </c>
      <c r="Q213" s="90" t="str">
        <f t="shared" si="10"/>
        <v/>
      </c>
    </row>
    <row r="214" spans="10:17" ht="18" customHeight="1" x14ac:dyDescent="0.2">
      <c r="J214" s="30"/>
      <c r="K214" s="7"/>
      <c r="L214" s="7"/>
      <c r="M214" s="13"/>
      <c r="N214" s="13"/>
      <c r="O214" s="16" t="str">
        <f>IF(L214&lt;&gt;"",VLOOKUP(L214,#REF!,14,FALSE),"")</f>
        <v/>
      </c>
      <c r="P214" s="86">
        <f t="shared" si="11"/>
        <v>0</v>
      </c>
      <c r="Q214" s="90" t="str">
        <f t="shared" si="10"/>
        <v/>
      </c>
    </row>
    <row r="215" spans="10:17" ht="18" customHeight="1" x14ac:dyDescent="0.2">
      <c r="J215" s="30"/>
      <c r="K215" s="7"/>
      <c r="L215" s="7"/>
      <c r="M215" s="13"/>
      <c r="N215" s="13"/>
      <c r="O215" s="16" t="str">
        <f>IF(L215&lt;&gt;"",VLOOKUP(L215,#REF!,14,FALSE),"")</f>
        <v/>
      </c>
      <c r="P215" s="86">
        <f t="shared" si="11"/>
        <v>0</v>
      </c>
      <c r="Q215" s="90" t="str">
        <f t="shared" si="10"/>
        <v/>
      </c>
    </row>
    <row r="216" spans="10:17" ht="18" customHeight="1" x14ac:dyDescent="0.2">
      <c r="J216" s="30"/>
      <c r="K216" s="7"/>
      <c r="L216" s="7"/>
      <c r="M216" s="13"/>
      <c r="N216" s="13"/>
      <c r="O216" s="16" t="str">
        <f>IF(L216&lt;&gt;"",VLOOKUP(L216,#REF!,14,FALSE),"")</f>
        <v/>
      </c>
      <c r="P216" s="86">
        <f t="shared" si="11"/>
        <v>0</v>
      </c>
      <c r="Q216" s="90" t="str">
        <f t="shared" si="10"/>
        <v/>
      </c>
    </row>
    <row r="217" spans="10:17" ht="18" customHeight="1" x14ac:dyDescent="0.2">
      <c r="J217" s="30"/>
      <c r="K217" s="7"/>
      <c r="L217" s="7"/>
      <c r="M217" s="13"/>
      <c r="N217" s="13"/>
      <c r="O217" s="16" t="str">
        <f>IF(L217&lt;&gt;"",VLOOKUP(L217,#REF!,14,FALSE),"")</f>
        <v/>
      </c>
      <c r="P217" s="86">
        <f t="shared" si="11"/>
        <v>0</v>
      </c>
      <c r="Q217" s="90" t="str">
        <f t="shared" si="10"/>
        <v/>
      </c>
    </row>
    <row r="218" spans="10:17" ht="18" customHeight="1" x14ac:dyDescent="0.2">
      <c r="J218" s="88" t="str">
        <f>IF(P218=0,"")</f>
        <v/>
      </c>
      <c r="K218" s="89"/>
      <c r="L218" s="88" t="s">
        <v>273</v>
      </c>
      <c r="M218" s="89"/>
      <c r="N218" s="89"/>
      <c r="O218" s="91" t="s">
        <v>32</v>
      </c>
      <c r="P218" s="92">
        <f>SUBTOTAL(9,P188:P217)</f>
        <v>0</v>
      </c>
      <c r="Q218" s="90" t="str">
        <f>IF(K187="","",IF(K187&lt;&gt;"","Conteúdo OK",""))</f>
        <v/>
      </c>
    </row>
    <row r="219" spans="10:17" ht="18" customHeight="1" x14ac:dyDescent="0.2">
      <c r="J219" s="88" t="s">
        <v>273</v>
      </c>
      <c r="K219" s="89"/>
      <c r="L219" s="88" t="s">
        <v>273</v>
      </c>
      <c r="M219" s="89"/>
      <c r="N219" s="89"/>
      <c r="O219" s="89"/>
      <c r="P219" s="89"/>
      <c r="Q219" s="90" t="str">
        <f>IF(K187="","",IF(K187&lt;&gt;"","Conteúdo OK",""))</f>
        <v/>
      </c>
    </row>
    <row r="220" spans="10:17" ht="39.950000000000003" customHeight="1" x14ac:dyDescent="0.2">
      <c r="J220" s="29"/>
      <c r="K220" s="472"/>
      <c r="L220" s="473"/>
      <c r="M220" s="473"/>
      <c r="N220" s="473"/>
      <c r="O220" s="473"/>
      <c r="P220" s="474"/>
      <c r="Q220" s="90" t="str">
        <f>IF(K220="","",IF(K220&lt;&gt;"","Conteúdo OK",""))</f>
        <v/>
      </c>
    </row>
    <row r="221" spans="10:17" ht="18" customHeight="1" x14ac:dyDescent="0.2">
      <c r="J221" s="30"/>
      <c r="K221" s="7"/>
      <c r="L221" s="7"/>
      <c r="M221" s="13"/>
      <c r="N221" s="13"/>
      <c r="O221" s="16" t="str">
        <f>IF(L221&lt;&gt;"",VLOOKUP(L221,#REF!,14,FALSE),"")</f>
        <v/>
      </c>
      <c r="P221" s="86">
        <f>IF(L221&lt;&gt;"",O221*M221,0)</f>
        <v>0</v>
      </c>
      <c r="Q221" s="90" t="str">
        <f t="shared" ref="Q221:Q250" si="12">IF(L221="","",IF(L221&lt;&gt;"","Conteúdo OK",""))</f>
        <v/>
      </c>
    </row>
    <row r="222" spans="10:17" ht="18" customHeight="1" x14ac:dyDescent="0.2">
      <c r="J222" s="30"/>
      <c r="K222" s="7"/>
      <c r="L222" s="7"/>
      <c r="M222" s="13"/>
      <c r="N222" s="13"/>
      <c r="O222" s="16" t="str">
        <f>IF(L222&lt;&gt;"",VLOOKUP(L222,#REF!,14,FALSE),"")</f>
        <v/>
      </c>
      <c r="P222" s="86">
        <f t="shared" ref="P222:P250" si="13">IF(L222&lt;&gt;"",O222*M222,0)</f>
        <v>0</v>
      </c>
      <c r="Q222" s="90" t="str">
        <f t="shared" si="12"/>
        <v/>
      </c>
    </row>
    <row r="223" spans="10:17" ht="18" customHeight="1" x14ac:dyDescent="0.2">
      <c r="J223" s="30"/>
      <c r="K223" s="7"/>
      <c r="L223" s="7"/>
      <c r="M223" s="13"/>
      <c r="N223" s="13"/>
      <c r="O223" s="16" t="str">
        <f>IF(L223&lt;&gt;"",VLOOKUP(L223,#REF!,14,FALSE),"")</f>
        <v/>
      </c>
      <c r="P223" s="86">
        <f t="shared" si="13"/>
        <v>0</v>
      </c>
      <c r="Q223" s="90" t="str">
        <f t="shared" si="12"/>
        <v/>
      </c>
    </row>
    <row r="224" spans="10:17" ht="18" customHeight="1" x14ac:dyDescent="0.2">
      <c r="J224" s="30"/>
      <c r="K224" s="7"/>
      <c r="L224" s="7"/>
      <c r="M224" s="13"/>
      <c r="N224" s="13"/>
      <c r="O224" s="16" t="str">
        <f>IF(L224&lt;&gt;"",VLOOKUP(L224,#REF!,14,FALSE),"")</f>
        <v/>
      </c>
      <c r="P224" s="86">
        <f t="shared" si="13"/>
        <v>0</v>
      </c>
      <c r="Q224" s="90" t="str">
        <f t="shared" si="12"/>
        <v/>
      </c>
    </row>
    <row r="225" spans="10:17" ht="18" customHeight="1" x14ac:dyDescent="0.2">
      <c r="J225" s="30"/>
      <c r="K225" s="7"/>
      <c r="L225" s="7"/>
      <c r="M225" s="13"/>
      <c r="N225" s="13"/>
      <c r="O225" s="16" t="str">
        <f>IF(L225&lt;&gt;"",VLOOKUP(L225,#REF!,14,FALSE),"")</f>
        <v/>
      </c>
      <c r="P225" s="86">
        <f t="shared" si="13"/>
        <v>0</v>
      </c>
      <c r="Q225" s="90" t="str">
        <f t="shared" si="12"/>
        <v/>
      </c>
    </row>
    <row r="226" spans="10:17" ht="18" customHeight="1" x14ac:dyDescent="0.2">
      <c r="J226" s="30"/>
      <c r="K226" s="7"/>
      <c r="L226" s="7"/>
      <c r="M226" s="13"/>
      <c r="N226" s="13"/>
      <c r="O226" s="16" t="str">
        <f>IF(L226&lt;&gt;"",VLOOKUP(L226,#REF!,14,FALSE),"")</f>
        <v/>
      </c>
      <c r="P226" s="86">
        <f t="shared" si="13"/>
        <v>0</v>
      </c>
      <c r="Q226" s="90" t="str">
        <f t="shared" si="12"/>
        <v/>
      </c>
    </row>
    <row r="227" spans="10:17" ht="18" customHeight="1" x14ac:dyDescent="0.2">
      <c r="J227" s="30"/>
      <c r="K227" s="7"/>
      <c r="L227" s="7"/>
      <c r="M227" s="13"/>
      <c r="N227" s="13"/>
      <c r="O227" s="16" t="str">
        <f>IF(L227&lt;&gt;"",VLOOKUP(L227,#REF!,14,FALSE),"")</f>
        <v/>
      </c>
      <c r="P227" s="86">
        <f t="shared" si="13"/>
        <v>0</v>
      </c>
      <c r="Q227" s="90" t="str">
        <f t="shared" si="12"/>
        <v/>
      </c>
    </row>
    <row r="228" spans="10:17" ht="18" customHeight="1" x14ac:dyDescent="0.2">
      <c r="J228" s="30"/>
      <c r="K228" s="7"/>
      <c r="L228" s="7"/>
      <c r="M228" s="13"/>
      <c r="N228" s="13"/>
      <c r="O228" s="16" t="str">
        <f>IF(L228&lt;&gt;"",VLOOKUP(L228,#REF!,14,FALSE),"")</f>
        <v/>
      </c>
      <c r="P228" s="86">
        <f t="shared" si="13"/>
        <v>0</v>
      </c>
      <c r="Q228" s="90" t="str">
        <f t="shared" si="12"/>
        <v/>
      </c>
    </row>
    <row r="229" spans="10:17" ht="18" customHeight="1" x14ac:dyDescent="0.2">
      <c r="J229" s="30"/>
      <c r="K229" s="7"/>
      <c r="L229" s="7"/>
      <c r="M229" s="13"/>
      <c r="N229" s="13"/>
      <c r="O229" s="16" t="str">
        <f>IF(L229&lt;&gt;"",VLOOKUP(L229,#REF!,14,FALSE),"")</f>
        <v/>
      </c>
      <c r="P229" s="86">
        <f t="shared" si="13"/>
        <v>0</v>
      </c>
      <c r="Q229" s="90" t="str">
        <f t="shared" si="12"/>
        <v/>
      </c>
    </row>
    <row r="230" spans="10:17" ht="18" customHeight="1" x14ac:dyDescent="0.2">
      <c r="J230" s="30"/>
      <c r="K230" s="7"/>
      <c r="L230" s="7"/>
      <c r="M230" s="13"/>
      <c r="N230" s="13"/>
      <c r="O230" s="16" t="str">
        <f>IF(L230&lt;&gt;"",VLOOKUP(L230,#REF!,14,FALSE),"")</f>
        <v/>
      </c>
      <c r="P230" s="86">
        <f t="shared" si="13"/>
        <v>0</v>
      </c>
      <c r="Q230" s="90" t="str">
        <f t="shared" si="12"/>
        <v/>
      </c>
    </row>
    <row r="231" spans="10:17" ht="18" customHeight="1" x14ac:dyDescent="0.2">
      <c r="J231" s="30"/>
      <c r="K231" s="7"/>
      <c r="L231" s="7"/>
      <c r="M231" s="13"/>
      <c r="N231" s="13"/>
      <c r="O231" s="16" t="str">
        <f>IF(L231&lt;&gt;"",VLOOKUP(L231,#REF!,14,FALSE),"")</f>
        <v/>
      </c>
      <c r="P231" s="86">
        <f t="shared" si="13"/>
        <v>0</v>
      </c>
      <c r="Q231" s="90" t="str">
        <f t="shared" si="12"/>
        <v/>
      </c>
    </row>
    <row r="232" spans="10:17" ht="18" customHeight="1" x14ac:dyDescent="0.2">
      <c r="J232" s="30"/>
      <c r="K232" s="7"/>
      <c r="L232" s="7"/>
      <c r="M232" s="13"/>
      <c r="N232" s="13"/>
      <c r="O232" s="16" t="str">
        <f>IF(L232&lt;&gt;"",VLOOKUP(L232,#REF!,14,FALSE),"")</f>
        <v/>
      </c>
      <c r="P232" s="86">
        <f t="shared" si="13"/>
        <v>0</v>
      </c>
      <c r="Q232" s="90" t="str">
        <f t="shared" si="12"/>
        <v/>
      </c>
    </row>
    <row r="233" spans="10:17" ht="18" customHeight="1" x14ac:dyDescent="0.2">
      <c r="J233" s="30"/>
      <c r="K233" s="7"/>
      <c r="L233" s="7"/>
      <c r="M233" s="13"/>
      <c r="N233" s="13"/>
      <c r="O233" s="16" t="str">
        <f>IF(L233&lt;&gt;"",VLOOKUP(L233,#REF!,14,FALSE),"")</f>
        <v/>
      </c>
      <c r="P233" s="86">
        <f t="shared" si="13"/>
        <v>0</v>
      </c>
      <c r="Q233" s="90" t="str">
        <f t="shared" si="12"/>
        <v/>
      </c>
    </row>
    <row r="234" spans="10:17" ht="18" customHeight="1" x14ac:dyDescent="0.2">
      <c r="J234" s="30"/>
      <c r="K234" s="7"/>
      <c r="L234" s="7"/>
      <c r="M234" s="13"/>
      <c r="N234" s="13"/>
      <c r="O234" s="16" t="str">
        <f>IF(L234&lt;&gt;"",VLOOKUP(L234,#REF!,14,FALSE),"")</f>
        <v/>
      </c>
      <c r="P234" s="86">
        <f t="shared" si="13"/>
        <v>0</v>
      </c>
      <c r="Q234" s="90" t="str">
        <f t="shared" si="12"/>
        <v/>
      </c>
    </row>
    <row r="235" spans="10:17" ht="18" customHeight="1" x14ac:dyDescent="0.2">
      <c r="J235" s="30"/>
      <c r="K235" s="7"/>
      <c r="L235" s="7"/>
      <c r="M235" s="13"/>
      <c r="N235" s="13"/>
      <c r="O235" s="16" t="str">
        <f>IF(L235&lt;&gt;"",VLOOKUP(L235,#REF!,14,FALSE),"")</f>
        <v/>
      </c>
      <c r="P235" s="86">
        <f t="shared" si="13"/>
        <v>0</v>
      </c>
      <c r="Q235" s="90" t="str">
        <f t="shared" si="12"/>
        <v/>
      </c>
    </row>
    <row r="236" spans="10:17" ht="18" customHeight="1" x14ac:dyDescent="0.2">
      <c r="J236" s="30"/>
      <c r="K236" s="7"/>
      <c r="L236" s="7"/>
      <c r="M236" s="13"/>
      <c r="N236" s="13"/>
      <c r="O236" s="16" t="str">
        <f>IF(L236&lt;&gt;"",VLOOKUP(L236,#REF!,14,FALSE),"")</f>
        <v/>
      </c>
      <c r="P236" s="86">
        <f t="shared" si="13"/>
        <v>0</v>
      </c>
      <c r="Q236" s="90" t="str">
        <f t="shared" si="12"/>
        <v/>
      </c>
    </row>
    <row r="237" spans="10:17" ht="18" customHeight="1" x14ac:dyDescent="0.2">
      <c r="J237" s="30"/>
      <c r="K237" s="7"/>
      <c r="L237" s="7"/>
      <c r="M237" s="13"/>
      <c r="N237" s="13"/>
      <c r="O237" s="16" t="str">
        <f>IF(L237&lt;&gt;"",VLOOKUP(L237,#REF!,14,FALSE),"")</f>
        <v/>
      </c>
      <c r="P237" s="86">
        <f t="shared" si="13"/>
        <v>0</v>
      </c>
      <c r="Q237" s="90" t="str">
        <f t="shared" si="12"/>
        <v/>
      </c>
    </row>
    <row r="238" spans="10:17" ht="18" customHeight="1" x14ac:dyDescent="0.2">
      <c r="J238" s="30"/>
      <c r="K238" s="7"/>
      <c r="L238" s="7"/>
      <c r="M238" s="13"/>
      <c r="N238" s="13"/>
      <c r="O238" s="16" t="str">
        <f>IF(L238&lt;&gt;"",VLOOKUP(L238,#REF!,14,FALSE),"")</f>
        <v/>
      </c>
      <c r="P238" s="86">
        <f t="shared" si="13"/>
        <v>0</v>
      </c>
      <c r="Q238" s="90" t="str">
        <f t="shared" si="12"/>
        <v/>
      </c>
    </row>
    <row r="239" spans="10:17" ht="18" customHeight="1" x14ac:dyDescent="0.2">
      <c r="J239" s="30"/>
      <c r="K239" s="7"/>
      <c r="L239" s="7"/>
      <c r="M239" s="13"/>
      <c r="N239" s="13"/>
      <c r="O239" s="16" t="str">
        <f>IF(L239&lt;&gt;"",VLOOKUP(L239,#REF!,14,FALSE),"")</f>
        <v/>
      </c>
      <c r="P239" s="86">
        <f t="shared" si="13"/>
        <v>0</v>
      </c>
      <c r="Q239" s="90" t="str">
        <f t="shared" si="12"/>
        <v/>
      </c>
    </row>
    <row r="240" spans="10:17" ht="18" customHeight="1" x14ac:dyDescent="0.2">
      <c r="J240" s="30"/>
      <c r="K240" s="7"/>
      <c r="L240" s="7"/>
      <c r="M240" s="13"/>
      <c r="N240" s="13"/>
      <c r="O240" s="16" t="str">
        <f>IF(L240&lt;&gt;"",VLOOKUP(L240,#REF!,14,FALSE),"")</f>
        <v/>
      </c>
      <c r="P240" s="86">
        <f t="shared" si="13"/>
        <v>0</v>
      </c>
      <c r="Q240" s="90" t="str">
        <f t="shared" si="12"/>
        <v/>
      </c>
    </row>
    <row r="241" spans="10:17" ht="18" customHeight="1" x14ac:dyDescent="0.2">
      <c r="J241" s="30"/>
      <c r="K241" s="7"/>
      <c r="L241" s="7"/>
      <c r="M241" s="13"/>
      <c r="N241" s="13"/>
      <c r="O241" s="16" t="str">
        <f>IF(L241&lt;&gt;"",VLOOKUP(L241,#REF!,14,FALSE),"")</f>
        <v/>
      </c>
      <c r="P241" s="86">
        <f t="shared" si="13"/>
        <v>0</v>
      </c>
      <c r="Q241" s="90" t="str">
        <f t="shared" si="12"/>
        <v/>
      </c>
    </row>
    <row r="242" spans="10:17" ht="18" customHeight="1" x14ac:dyDescent="0.2">
      <c r="J242" s="30"/>
      <c r="K242" s="7"/>
      <c r="L242" s="7"/>
      <c r="M242" s="13"/>
      <c r="N242" s="13"/>
      <c r="O242" s="16" t="str">
        <f>IF(L242&lt;&gt;"",VLOOKUP(L242,#REF!,14,FALSE),"")</f>
        <v/>
      </c>
      <c r="P242" s="86">
        <f t="shared" si="13"/>
        <v>0</v>
      </c>
      <c r="Q242" s="90" t="str">
        <f t="shared" si="12"/>
        <v/>
      </c>
    </row>
    <row r="243" spans="10:17" ht="18" customHeight="1" x14ac:dyDescent="0.2">
      <c r="J243" s="30"/>
      <c r="K243" s="7"/>
      <c r="L243" s="7"/>
      <c r="M243" s="13"/>
      <c r="N243" s="13"/>
      <c r="O243" s="16" t="str">
        <f>IF(L243&lt;&gt;"",VLOOKUP(L243,#REF!,14,FALSE),"")</f>
        <v/>
      </c>
      <c r="P243" s="86">
        <f t="shared" si="13"/>
        <v>0</v>
      </c>
      <c r="Q243" s="90" t="str">
        <f t="shared" si="12"/>
        <v/>
      </c>
    </row>
    <row r="244" spans="10:17" ht="18" customHeight="1" x14ac:dyDescent="0.2">
      <c r="J244" s="30"/>
      <c r="K244" s="7"/>
      <c r="L244" s="7"/>
      <c r="M244" s="13"/>
      <c r="N244" s="13"/>
      <c r="O244" s="16" t="str">
        <f>IF(L244&lt;&gt;"",VLOOKUP(L244,#REF!,14,FALSE),"")</f>
        <v/>
      </c>
      <c r="P244" s="86">
        <f t="shared" si="13"/>
        <v>0</v>
      </c>
      <c r="Q244" s="90" t="str">
        <f t="shared" si="12"/>
        <v/>
      </c>
    </row>
    <row r="245" spans="10:17" ht="18" customHeight="1" x14ac:dyDescent="0.2">
      <c r="J245" s="30"/>
      <c r="K245" s="7"/>
      <c r="L245" s="7"/>
      <c r="M245" s="13"/>
      <c r="N245" s="13"/>
      <c r="O245" s="16" t="str">
        <f>IF(L245&lt;&gt;"",VLOOKUP(L245,#REF!,14,FALSE),"")</f>
        <v/>
      </c>
      <c r="P245" s="86">
        <f t="shared" si="13"/>
        <v>0</v>
      </c>
      <c r="Q245" s="90" t="str">
        <f t="shared" si="12"/>
        <v/>
      </c>
    </row>
    <row r="246" spans="10:17" ht="18" customHeight="1" x14ac:dyDescent="0.2">
      <c r="J246" s="30"/>
      <c r="K246" s="7"/>
      <c r="L246" s="7"/>
      <c r="M246" s="13"/>
      <c r="N246" s="13"/>
      <c r="O246" s="16" t="str">
        <f>IF(L246&lt;&gt;"",VLOOKUP(L246,#REF!,14,FALSE),"")</f>
        <v/>
      </c>
      <c r="P246" s="86">
        <f t="shared" si="13"/>
        <v>0</v>
      </c>
      <c r="Q246" s="90" t="str">
        <f t="shared" si="12"/>
        <v/>
      </c>
    </row>
    <row r="247" spans="10:17" ht="18" customHeight="1" x14ac:dyDescent="0.2">
      <c r="J247" s="30"/>
      <c r="K247" s="7"/>
      <c r="L247" s="7"/>
      <c r="M247" s="13"/>
      <c r="N247" s="13"/>
      <c r="O247" s="16" t="str">
        <f>IF(L247&lt;&gt;"",VLOOKUP(L247,#REF!,14,FALSE),"")</f>
        <v/>
      </c>
      <c r="P247" s="86">
        <f t="shared" si="13"/>
        <v>0</v>
      </c>
      <c r="Q247" s="90" t="str">
        <f t="shared" si="12"/>
        <v/>
      </c>
    </row>
    <row r="248" spans="10:17" ht="18" customHeight="1" x14ac:dyDescent="0.2">
      <c r="J248" s="30"/>
      <c r="K248" s="7"/>
      <c r="L248" s="7"/>
      <c r="M248" s="13"/>
      <c r="N248" s="13"/>
      <c r="O248" s="16" t="str">
        <f>IF(L248&lt;&gt;"",VLOOKUP(L248,#REF!,14,FALSE),"")</f>
        <v/>
      </c>
      <c r="P248" s="86">
        <f t="shared" si="13"/>
        <v>0</v>
      </c>
      <c r="Q248" s="90" t="str">
        <f t="shared" si="12"/>
        <v/>
      </c>
    </row>
    <row r="249" spans="10:17" ht="18" customHeight="1" x14ac:dyDescent="0.2">
      <c r="J249" s="30"/>
      <c r="K249" s="7"/>
      <c r="L249" s="7"/>
      <c r="M249" s="13"/>
      <c r="N249" s="13"/>
      <c r="O249" s="16" t="str">
        <f>IF(L249&lt;&gt;"",VLOOKUP(L249,#REF!,14,FALSE),"")</f>
        <v/>
      </c>
      <c r="P249" s="86">
        <f t="shared" si="13"/>
        <v>0</v>
      </c>
      <c r="Q249" s="90" t="str">
        <f t="shared" si="12"/>
        <v/>
      </c>
    </row>
    <row r="250" spans="10:17" ht="18" customHeight="1" x14ac:dyDescent="0.2">
      <c r="J250" s="30"/>
      <c r="K250" s="7"/>
      <c r="L250" s="7"/>
      <c r="M250" s="13"/>
      <c r="N250" s="13"/>
      <c r="O250" s="16" t="str">
        <f>IF(L250&lt;&gt;"",VLOOKUP(L250,#REF!,14,FALSE),"")</f>
        <v/>
      </c>
      <c r="P250" s="86">
        <f t="shared" si="13"/>
        <v>0</v>
      </c>
      <c r="Q250" s="90" t="str">
        <f t="shared" si="12"/>
        <v/>
      </c>
    </row>
    <row r="251" spans="10:17" ht="18" customHeight="1" x14ac:dyDescent="0.2">
      <c r="J251" s="88" t="str">
        <f>IF(P251=0,"")</f>
        <v/>
      </c>
      <c r="K251" s="89"/>
      <c r="L251" s="88" t="s">
        <v>273</v>
      </c>
      <c r="M251" s="89"/>
      <c r="N251" s="89"/>
      <c r="O251" s="91" t="s">
        <v>32</v>
      </c>
      <c r="P251" s="92">
        <f>SUBTOTAL(9,P221:P250)</f>
        <v>0</v>
      </c>
      <c r="Q251" s="90" t="str">
        <f>IF(K220="","",IF(K220&lt;&gt;"","Conteúdo OK",""))</f>
        <v/>
      </c>
    </row>
    <row r="252" spans="10:17" ht="18" customHeight="1" x14ac:dyDescent="0.2">
      <c r="J252" s="88" t="s">
        <v>273</v>
      </c>
      <c r="K252" s="89"/>
      <c r="L252" s="88" t="s">
        <v>273</v>
      </c>
      <c r="M252" s="89"/>
      <c r="N252" s="89"/>
      <c r="O252" s="89"/>
      <c r="P252" s="89"/>
      <c r="Q252" s="90" t="str">
        <f>IF(K220="","",IF(K220&lt;&gt;"","Conteúdo OK",""))</f>
        <v/>
      </c>
    </row>
    <row r="253" spans="10:17" ht="39.950000000000003" customHeight="1" x14ac:dyDescent="0.2">
      <c r="J253" s="29"/>
      <c r="K253" s="472"/>
      <c r="L253" s="473"/>
      <c r="M253" s="473"/>
      <c r="N253" s="473"/>
      <c r="O253" s="473"/>
      <c r="P253" s="474"/>
      <c r="Q253" s="90" t="str">
        <f>IF(K253="","",IF(K253&lt;&gt;"","Conteúdo OK",""))</f>
        <v/>
      </c>
    </row>
    <row r="254" spans="10:17" ht="18" customHeight="1" x14ac:dyDescent="0.2">
      <c r="J254" s="30"/>
      <c r="K254" s="7"/>
      <c r="L254" s="7"/>
      <c r="M254" s="13"/>
      <c r="N254" s="13"/>
      <c r="O254" s="16" t="str">
        <f>IF(L254&lt;&gt;"",VLOOKUP(L254,#REF!,14,FALSE),"")</f>
        <v/>
      </c>
      <c r="P254" s="86">
        <f>IF(L254&lt;&gt;"",O254*M254,0)</f>
        <v>0</v>
      </c>
      <c r="Q254" s="90" t="str">
        <f t="shared" ref="Q254:Q283" si="14">IF(L254="","",IF(L254&lt;&gt;"","Conteúdo OK",""))</f>
        <v/>
      </c>
    </row>
    <row r="255" spans="10:17" ht="18" customHeight="1" x14ac:dyDescent="0.2">
      <c r="J255" s="30"/>
      <c r="K255" s="7"/>
      <c r="L255" s="7"/>
      <c r="M255" s="13"/>
      <c r="N255" s="13"/>
      <c r="O255" s="16" t="str">
        <f>IF(L255&lt;&gt;"",VLOOKUP(L255,#REF!,14,FALSE),"")</f>
        <v/>
      </c>
      <c r="P255" s="86">
        <f t="shared" ref="P255:P283" si="15">IF(L255&lt;&gt;"",O255*M255,0)</f>
        <v>0</v>
      </c>
      <c r="Q255" s="90" t="str">
        <f t="shared" si="14"/>
        <v/>
      </c>
    </row>
    <row r="256" spans="10:17" ht="18" customHeight="1" x14ac:dyDescent="0.2">
      <c r="J256" s="30"/>
      <c r="K256" s="7"/>
      <c r="L256" s="7"/>
      <c r="M256" s="13"/>
      <c r="N256" s="13"/>
      <c r="O256" s="16" t="str">
        <f>IF(L256&lt;&gt;"",VLOOKUP(L256,#REF!,14,FALSE),"")</f>
        <v/>
      </c>
      <c r="P256" s="86">
        <f t="shared" si="15"/>
        <v>0</v>
      </c>
      <c r="Q256" s="90" t="str">
        <f t="shared" si="14"/>
        <v/>
      </c>
    </row>
    <row r="257" spans="10:17" ht="18" customHeight="1" x14ac:dyDescent="0.2">
      <c r="J257" s="30"/>
      <c r="K257" s="7"/>
      <c r="L257" s="7"/>
      <c r="M257" s="13"/>
      <c r="N257" s="13"/>
      <c r="O257" s="16" t="str">
        <f>IF(L257&lt;&gt;"",VLOOKUP(L257,#REF!,14,FALSE),"")</f>
        <v/>
      </c>
      <c r="P257" s="86">
        <f t="shared" si="15"/>
        <v>0</v>
      </c>
      <c r="Q257" s="90" t="str">
        <f t="shared" si="14"/>
        <v/>
      </c>
    </row>
    <row r="258" spans="10:17" ht="18" customHeight="1" x14ac:dyDescent="0.2">
      <c r="J258" s="30"/>
      <c r="K258" s="7"/>
      <c r="L258" s="7"/>
      <c r="M258" s="13"/>
      <c r="N258" s="13"/>
      <c r="O258" s="16" t="str">
        <f>IF(L258&lt;&gt;"",VLOOKUP(L258,#REF!,14,FALSE),"")</f>
        <v/>
      </c>
      <c r="P258" s="86">
        <f t="shared" si="15"/>
        <v>0</v>
      </c>
      <c r="Q258" s="90" t="str">
        <f t="shared" si="14"/>
        <v/>
      </c>
    </row>
    <row r="259" spans="10:17" ht="18" customHeight="1" x14ac:dyDescent="0.2">
      <c r="J259" s="30"/>
      <c r="K259" s="7"/>
      <c r="L259" s="7"/>
      <c r="M259" s="13"/>
      <c r="N259" s="13"/>
      <c r="O259" s="16" t="str">
        <f>IF(L259&lt;&gt;"",VLOOKUP(L259,#REF!,14,FALSE),"")</f>
        <v/>
      </c>
      <c r="P259" s="86">
        <f t="shared" si="15"/>
        <v>0</v>
      </c>
      <c r="Q259" s="90" t="str">
        <f t="shared" si="14"/>
        <v/>
      </c>
    </row>
    <row r="260" spans="10:17" ht="18" customHeight="1" x14ac:dyDescent="0.2">
      <c r="J260" s="30"/>
      <c r="K260" s="7"/>
      <c r="L260" s="7"/>
      <c r="M260" s="13"/>
      <c r="N260" s="13"/>
      <c r="O260" s="16" t="str">
        <f>IF(L260&lt;&gt;"",VLOOKUP(L260,#REF!,14,FALSE),"")</f>
        <v/>
      </c>
      <c r="P260" s="86">
        <f t="shared" si="15"/>
        <v>0</v>
      </c>
      <c r="Q260" s="90" t="str">
        <f t="shared" si="14"/>
        <v/>
      </c>
    </row>
    <row r="261" spans="10:17" ht="18" customHeight="1" x14ac:dyDescent="0.2">
      <c r="J261" s="30"/>
      <c r="K261" s="7"/>
      <c r="L261" s="7"/>
      <c r="M261" s="13"/>
      <c r="N261" s="13"/>
      <c r="O261" s="16" t="str">
        <f>IF(L261&lt;&gt;"",VLOOKUP(L261,#REF!,14,FALSE),"")</f>
        <v/>
      </c>
      <c r="P261" s="86">
        <f t="shared" si="15"/>
        <v>0</v>
      </c>
      <c r="Q261" s="90" t="str">
        <f t="shared" si="14"/>
        <v/>
      </c>
    </row>
    <row r="262" spans="10:17" ht="18" customHeight="1" x14ac:dyDescent="0.2">
      <c r="J262" s="30"/>
      <c r="K262" s="7"/>
      <c r="L262" s="7"/>
      <c r="M262" s="13"/>
      <c r="N262" s="13"/>
      <c r="O262" s="16" t="str">
        <f>IF(L262&lt;&gt;"",VLOOKUP(L262,#REF!,14,FALSE),"")</f>
        <v/>
      </c>
      <c r="P262" s="86">
        <f t="shared" si="15"/>
        <v>0</v>
      </c>
      <c r="Q262" s="90" t="str">
        <f t="shared" si="14"/>
        <v/>
      </c>
    </row>
    <row r="263" spans="10:17" ht="18" customHeight="1" x14ac:dyDescent="0.2">
      <c r="J263" s="30"/>
      <c r="K263" s="7"/>
      <c r="L263" s="7"/>
      <c r="M263" s="13"/>
      <c r="N263" s="13"/>
      <c r="O263" s="16" t="str">
        <f>IF(L263&lt;&gt;"",VLOOKUP(L263,#REF!,14,FALSE),"")</f>
        <v/>
      </c>
      <c r="P263" s="86">
        <f t="shared" si="15"/>
        <v>0</v>
      </c>
      <c r="Q263" s="90" t="str">
        <f t="shared" si="14"/>
        <v/>
      </c>
    </row>
    <row r="264" spans="10:17" ht="18" customHeight="1" x14ac:dyDescent="0.2">
      <c r="J264" s="30"/>
      <c r="K264" s="7"/>
      <c r="L264" s="7"/>
      <c r="M264" s="13"/>
      <c r="N264" s="13"/>
      <c r="O264" s="16" t="str">
        <f>IF(L264&lt;&gt;"",VLOOKUP(L264,#REF!,14,FALSE),"")</f>
        <v/>
      </c>
      <c r="P264" s="86">
        <f t="shared" si="15"/>
        <v>0</v>
      </c>
      <c r="Q264" s="90" t="str">
        <f t="shared" si="14"/>
        <v/>
      </c>
    </row>
    <row r="265" spans="10:17" ht="18" customHeight="1" x14ac:dyDescent="0.2">
      <c r="J265" s="30"/>
      <c r="K265" s="7"/>
      <c r="L265" s="7"/>
      <c r="M265" s="13"/>
      <c r="N265" s="13"/>
      <c r="O265" s="16" t="str">
        <f>IF(L265&lt;&gt;"",VLOOKUP(L265,#REF!,14,FALSE),"")</f>
        <v/>
      </c>
      <c r="P265" s="86">
        <f t="shared" si="15"/>
        <v>0</v>
      </c>
      <c r="Q265" s="90" t="str">
        <f t="shared" si="14"/>
        <v/>
      </c>
    </row>
    <row r="266" spans="10:17" ht="18" customHeight="1" x14ac:dyDescent="0.2">
      <c r="J266" s="30"/>
      <c r="K266" s="7"/>
      <c r="L266" s="7"/>
      <c r="M266" s="13"/>
      <c r="N266" s="13"/>
      <c r="O266" s="16" t="str">
        <f>IF(L266&lt;&gt;"",VLOOKUP(L266,#REF!,14,FALSE),"")</f>
        <v/>
      </c>
      <c r="P266" s="86">
        <f t="shared" si="15"/>
        <v>0</v>
      </c>
      <c r="Q266" s="90" t="str">
        <f t="shared" si="14"/>
        <v/>
      </c>
    </row>
    <row r="267" spans="10:17" ht="18" customHeight="1" x14ac:dyDescent="0.2">
      <c r="J267" s="30"/>
      <c r="K267" s="7"/>
      <c r="L267" s="7"/>
      <c r="M267" s="13"/>
      <c r="N267" s="13"/>
      <c r="O267" s="16" t="str">
        <f>IF(L267&lt;&gt;"",VLOOKUP(L267,#REF!,14,FALSE),"")</f>
        <v/>
      </c>
      <c r="P267" s="86">
        <f t="shared" si="15"/>
        <v>0</v>
      </c>
      <c r="Q267" s="90" t="str">
        <f t="shared" si="14"/>
        <v/>
      </c>
    </row>
    <row r="268" spans="10:17" ht="18" customHeight="1" x14ac:dyDescent="0.2">
      <c r="J268" s="30"/>
      <c r="K268" s="7"/>
      <c r="L268" s="7"/>
      <c r="M268" s="13"/>
      <c r="N268" s="13"/>
      <c r="O268" s="16" t="str">
        <f>IF(L268&lt;&gt;"",VLOOKUP(L268,#REF!,14,FALSE),"")</f>
        <v/>
      </c>
      <c r="P268" s="86">
        <f t="shared" si="15"/>
        <v>0</v>
      </c>
      <c r="Q268" s="90" t="str">
        <f t="shared" si="14"/>
        <v/>
      </c>
    </row>
    <row r="269" spans="10:17" ht="18" customHeight="1" x14ac:dyDescent="0.2">
      <c r="J269" s="30"/>
      <c r="K269" s="7"/>
      <c r="L269" s="7"/>
      <c r="M269" s="13"/>
      <c r="N269" s="13"/>
      <c r="O269" s="16" t="str">
        <f>IF(L269&lt;&gt;"",VLOOKUP(L269,#REF!,14,FALSE),"")</f>
        <v/>
      </c>
      <c r="P269" s="86">
        <f t="shared" si="15"/>
        <v>0</v>
      </c>
      <c r="Q269" s="90" t="str">
        <f t="shared" si="14"/>
        <v/>
      </c>
    </row>
    <row r="270" spans="10:17" ht="18" customHeight="1" x14ac:dyDescent="0.2">
      <c r="J270" s="30"/>
      <c r="K270" s="7"/>
      <c r="L270" s="7"/>
      <c r="M270" s="13"/>
      <c r="N270" s="13"/>
      <c r="O270" s="16" t="str">
        <f>IF(L270&lt;&gt;"",VLOOKUP(L270,#REF!,14,FALSE),"")</f>
        <v/>
      </c>
      <c r="P270" s="86">
        <f t="shared" si="15"/>
        <v>0</v>
      </c>
      <c r="Q270" s="90" t="str">
        <f t="shared" si="14"/>
        <v/>
      </c>
    </row>
    <row r="271" spans="10:17" ht="18" customHeight="1" x14ac:dyDescent="0.2">
      <c r="J271" s="30"/>
      <c r="K271" s="7"/>
      <c r="L271" s="7"/>
      <c r="M271" s="13"/>
      <c r="N271" s="13"/>
      <c r="O271" s="16" t="str">
        <f>IF(L271&lt;&gt;"",VLOOKUP(L271,#REF!,14,FALSE),"")</f>
        <v/>
      </c>
      <c r="P271" s="86">
        <f t="shared" si="15"/>
        <v>0</v>
      </c>
      <c r="Q271" s="90" t="str">
        <f t="shared" si="14"/>
        <v/>
      </c>
    </row>
    <row r="272" spans="10:17" ht="18" customHeight="1" x14ac:dyDescent="0.2">
      <c r="J272" s="30"/>
      <c r="K272" s="7"/>
      <c r="L272" s="7"/>
      <c r="M272" s="13"/>
      <c r="N272" s="13"/>
      <c r="O272" s="16" t="str">
        <f>IF(L272&lt;&gt;"",VLOOKUP(L272,#REF!,14,FALSE),"")</f>
        <v/>
      </c>
      <c r="P272" s="86">
        <f t="shared" si="15"/>
        <v>0</v>
      </c>
      <c r="Q272" s="90" t="str">
        <f t="shared" si="14"/>
        <v/>
      </c>
    </row>
    <row r="273" spans="10:17" ht="18" customHeight="1" x14ac:dyDescent="0.2">
      <c r="J273" s="30"/>
      <c r="K273" s="7"/>
      <c r="L273" s="7"/>
      <c r="M273" s="13"/>
      <c r="N273" s="13"/>
      <c r="O273" s="16" t="str">
        <f>IF(L273&lt;&gt;"",VLOOKUP(L273,#REF!,14,FALSE),"")</f>
        <v/>
      </c>
      <c r="P273" s="86">
        <f t="shared" si="15"/>
        <v>0</v>
      </c>
      <c r="Q273" s="90" t="str">
        <f t="shared" si="14"/>
        <v/>
      </c>
    </row>
    <row r="274" spans="10:17" ht="18" customHeight="1" x14ac:dyDescent="0.2">
      <c r="J274" s="30"/>
      <c r="K274" s="7"/>
      <c r="L274" s="7"/>
      <c r="M274" s="13"/>
      <c r="N274" s="13"/>
      <c r="O274" s="16" t="str">
        <f>IF(L274&lt;&gt;"",VLOOKUP(L274,#REF!,14,FALSE),"")</f>
        <v/>
      </c>
      <c r="P274" s="86">
        <f t="shared" si="15"/>
        <v>0</v>
      </c>
      <c r="Q274" s="90" t="str">
        <f t="shared" si="14"/>
        <v/>
      </c>
    </row>
    <row r="275" spans="10:17" ht="18" customHeight="1" x14ac:dyDescent="0.2">
      <c r="J275" s="30"/>
      <c r="K275" s="7"/>
      <c r="L275" s="7"/>
      <c r="M275" s="13"/>
      <c r="N275" s="13"/>
      <c r="O275" s="16" t="str">
        <f>IF(L275&lt;&gt;"",VLOOKUP(L275,#REF!,14,FALSE),"")</f>
        <v/>
      </c>
      <c r="P275" s="86">
        <f t="shared" si="15"/>
        <v>0</v>
      </c>
      <c r="Q275" s="90" t="str">
        <f t="shared" si="14"/>
        <v/>
      </c>
    </row>
    <row r="276" spans="10:17" ht="18" customHeight="1" x14ac:dyDescent="0.2">
      <c r="J276" s="30"/>
      <c r="K276" s="7"/>
      <c r="L276" s="7"/>
      <c r="M276" s="13"/>
      <c r="N276" s="13"/>
      <c r="O276" s="16" t="str">
        <f>IF(L276&lt;&gt;"",VLOOKUP(L276,#REF!,14,FALSE),"")</f>
        <v/>
      </c>
      <c r="P276" s="86">
        <f t="shared" si="15"/>
        <v>0</v>
      </c>
      <c r="Q276" s="90" t="str">
        <f t="shared" si="14"/>
        <v/>
      </c>
    </row>
    <row r="277" spans="10:17" ht="18" customHeight="1" x14ac:dyDescent="0.2">
      <c r="J277" s="30"/>
      <c r="K277" s="7"/>
      <c r="L277" s="7"/>
      <c r="M277" s="13"/>
      <c r="N277" s="13"/>
      <c r="O277" s="16" t="str">
        <f>IF(L277&lt;&gt;"",VLOOKUP(L277,#REF!,14,FALSE),"")</f>
        <v/>
      </c>
      <c r="P277" s="86">
        <f t="shared" si="15"/>
        <v>0</v>
      </c>
      <c r="Q277" s="90" t="str">
        <f t="shared" si="14"/>
        <v/>
      </c>
    </row>
    <row r="278" spans="10:17" ht="18" customHeight="1" x14ac:dyDescent="0.2">
      <c r="J278" s="30"/>
      <c r="K278" s="7"/>
      <c r="L278" s="7"/>
      <c r="M278" s="13"/>
      <c r="N278" s="13"/>
      <c r="O278" s="16" t="str">
        <f>IF(L278&lt;&gt;"",VLOOKUP(L278,#REF!,14,FALSE),"")</f>
        <v/>
      </c>
      <c r="P278" s="86">
        <f t="shared" si="15"/>
        <v>0</v>
      </c>
      <c r="Q278" s="90" t="str">
        <f t="shared" si="14"/>
        <v/>
      </c>
    </row>
    <row r="279" spans="10:17" ht="18" customHeight="1" x14ac:dyDescent="0.2">
      <c r="J279" s="30"/>
      <c r="K279" s="7"/>
      <c r="L279" s="7"/>
      <c r="M279" s="13"/>
      <c r="N279" s="13"/>
      <c r="O279" s="16" t="str">
        <f>IF(L279&lt;&gt;"",VLOOKUP(L279,#REF!,14,FALSE),"")</f>
        <v/>
      </c>
      <c r="P279" s="86">
        <f t="shared" si="15"/>
        <v>0</v>
      </c>
      <c r="Q279" s="90" t="str">
        <f t="shared" si="14"/>
        <v/>
      </c>
    </row>
    <row r="280" spans="10:17" ht="18" customHeight="1" x14ac:dyDescent="0.2">
      <c r="J280" s="30"/>
      <c r="K280" s="7"/>
      <c r="L280" s="7"/>
      <c r="M280" s="13"/>
      <c r="N280" s="13"/>
      <c r="O280" s="16" t="str">
        <f>IF(L280&lt;&gt;"",VLOOKUP(L280,#REF!,14,FALSE),"")</f>
        <v/>
      </c>
      <c r="P280" s="86">
        <f t="shared" si="15"/>
        <v>0</v>
      </c>
      <c r="Q280" s="90" t="str">
        <f t="shared" si="14"/>
        <v/>
      </c>
    </row>
    <row r="281" spans="10:17" ht="18" customHeight="1" x14ac:dyDescent="0.2">
      <c r="J281" s="30"/>
      <c r="K281" s="7"/>
      <c r="L281" s="7"/>
      <c r="M281" s="13"/>
      <c r="N281" s="13"/>
      <c r="O281" s="16" t="str">
        <f>IF(L281&lt;&gt;"",VLOOKUP(L281,#REF!,14,FALSE),"")</f>
        <v/>
      </c>
      <c r="P281" s="86">
        <f t="shared" si="15"/>
        <v>0</v>
      </c>
      <c r="Q281" s="90" t="str">
        <f t="shared" si="14"/>
        <v/>
      </c>
    </row>
    <row r="282" spans="10:17" ht="18" customHeight="1" x14ac:dyDescent="0.2">
      <c r="J282" s="30"/>
      <c r="K282" s="7"/>
      <c r="L282" s="7"/>
      <c r="M282" s="13"/>
      <c r="N282" s="13"/>
      <c r="O282" s="16" t="str">
        <f>IF(L282&lt;&gt;"",VLOOKUP(L282,#REF!,14,FALSE),"")</f>
        <v/>
      </c>
      <c r="P282" s="86">
        <f t="shared" si="15"/>
        <v>0</v>
      </c>
      <c r="Q282" s="90" t="str">
        <f t="shared" si="14"/>
        <v/>
      </c>
    </row>
    <row r="283" spans="10:17" ht="18" customHeight="1" x14ac:dyDescent="0.2">
      <c r="J283" s="30"/>
      <c r="K283" s="7"/>
      <c r="L283" s="7"/>
      <c r="M283" s="13"/>
      <c r="N283" s="13"/>
      <c r="O283" s="16" t="str">
        <f>IF(L283&lt;&gt;"",VLOOKUP(L283,#REF!,14,FALSE),"")</f>
        <v/>
      </c>
      <c r="P283" s="86">
        <f t="shared" si="15"/>
        <v>0</v>
      </c>
      <c r="Q283" s="90" t="str">
        <f t="shared" si="14"/>
        <v/>
      </c>
    </row>
    <row r="284" spans="10:17" ht="18" customHeight="1" x14ac:dyDescent="0.2">
      <c r="J284" s="88" t="str">
        <f>IF(P284=0,"")</f>
        <v/>
      </c>
      <c r="K284" s="89"/>
      <c r="L284" s="88" t="s">
        <v>273</v>
      </c>
      <c r="M284" s="89"/>
      <c r="N284" s="89"/>
      <c r="O284" s="91" t="s">
        <v>32</v>
      </c>
      <c r="P284" s="92">
        <f>SUBTOTAL(9,P254:P283)</f>
        <v>0</v>
      </c>
      <c r="Q284" s="90" t="str">
        <f>IF(K253="","",IF(K253&lt;&gt;"","Conteúdo OK",""))</f>
        <v/>
      </c>
    </row>
    <row r="285" spans="10:17" ht="18" customHeight="1" x14ac:dyDescent="0.2">
      <c r="J285" s="88" t="s">
        <v>273</v>
      </c>
      <c r="K285" s="89"/>
      <c r="L285" s="88" t="s">
        <v>273</v>
      </c>
      <c r="M285" s="89"/>
      <c r="N285" s="89"/>
      <c r="O285" s="89"/>
      <c r="P285" s="89"/>
      <c r="Q285" s="90" t="str">
        <f>IF(K253="","",IF(K253&lt;&gt;"","Conteúdo OK",""))</f>
        <v/>
      </c>
    </row>
    <row r="286" spans="10:17" ht="39.950000000000003" customHeight="1" x14ac:dyDescent="0.2">
      <c r="J286" s="29"/>
      <c r="K286" s="472"/>
      <c r="L286" s="473"/>
      <c r="M286" s="473"/>
      <c r="N286" s="473"/>
      <c r="O286" s="473"/>
      <c r="P286" s="474"/>
      <c r="Q286" s="90" t="str">
        <f>IF(K286="","",IF(K286&lt;&gt;"","Conteúdo OK",""))</f>
        <v/>
      </c>
    </row>
    <row r="287" spans="10:17" ht="18" customHeight="1" x14ac:dyDescent="0.2">
      <c r="J287" s="30"/>
      <c r="K287" s="7"/>
      <c r="L287" s="7"/>
      <c r="M287" s="13"/>
      <c r="N287" s="13"/>
      <c r="O287" s="16" t="str">
        <f>IF(L287&lt;&gt;"",VLOOKUP(L287,#REF!,14,FALSE),"")</f>
        <v/>
      </c>
      <c r="P287" s="86">
        <f>IF(L287&lt;&gt;"",O287*M287,0)</f>
        <v>0</v>
      </c>
      <c r="Q287" s="90" t="str">
        <f t="shared" ref="Q287:Q316" si="16">IF(L287="","",IF(L287&lt;&gt;"","Conteúdo OK",""))</f>
        <v/>
      </c>
    </row>
    <row r="288" spans="10:17" ht="18" customHeight="1" x14ac:dyDescent="0.2">
      <c r="J288" s="30"/>
      <c r="K288" s="7"/>
      <c r="L288" s="7"/>
      <c r="M288" s="13"/>
      <c r="N288" s="13"/>
      <c r="O288" s="16" t="str">
        <f>IF(L288&lt;&gt;"",VLOOKUP(L288,#REF!,14,FALSE),"")</f>
        <v/>
      </c>
      <c r="P288" s="86">
        <f t="shared" ref="P288:P316" si="17">IF(L288&lt;&gt;"",O288*M288,0)</f>
        <v>0</v>
      </c>
      <c r="Q288" s="90" t="str">
        <f t="shared" si="16"/>
        <v/>
      </c>
    </row>
    <row r="289" spans="10:17" ht="18" customHeight="1" x14ac:dyDescent="0.2">
      <c r="J289" s="30"/>
      <c r="K289" s="7"/>
      <c r="L289" s="7"/>
      <c r="M289" s="13"/>
      <c r="N289" s="13"/>
      <c r="O289" s="16" t="str">
        <f>IF(L289&lt;&gt;"",VLOOKUP(L289,#REF!,14,FALSE),"")</f>
        <v/>
      </c>
      <c r="P289" s="86">
        <f t="shared" si="17"/>
        <v>0</v>
      </c>
      <c r="Q289" s="90" t="str">
        <f t="shared" si="16"/>
        <v/>
      </c>
    </row>
    <row r="290" spans="10:17" ht="18" customHeight="1" x14ac:dyDescent="0.2">
      <c r="J290" s="30"/>
      <c r="K290" s="7"/>
      <c r="L290" s="7"/>
      <c r="M290" s="13"/>
      <c r="N290" s="13"/>
      <c r="O290" s="16" t="str">
        <f>IF(L290&lt;&gt;"",VLOOKUP(L290,#REF!,14,FALSE),"")</f>
        <v/>
      </c>
      <c r="P290" s="86">
        <f t="shared" si="17"/>
        <v>0</v>
      </c>
      <c r="Q290" s="90" t="str">
        <f t="shared" si="16"/>
        <v/>
      </c>
    </row>
    <row r="291" spans="10:17" ht="18" customHeight="1" x14ac:dyDescent="0.2">
      <c r="J291" s="30"/>
      <c r="K291" s="7"/>
      <c r="L291" s="7"/>
      <c r="M291" s="13"/>
      <c r="N291" s="13"/>
      <c r="O291" s="16" t="str">
        <f>IF(L291&lt;&gt;"",VLOOKUP(L291,#REF!,14,FALSE),"")</f>
        <v/>
      </c>
      <c r="P291" s="86">
        <f t="shared" si="17"/>
        <v>0</v>
      </c>
      <c r="Q291" s="90" t="str">
        <f t="shared" si="16"/>
        <v/>
      </c>
    </row>
    <row r="292" spans="10:17" ht="18" customHeight="1" x14ac:dyDescent="0.2">
      <c r="J292" s="30"/>
      <c r="K292" s="7"/>
      <c r="L292" s="7"/>
      <c r="M292" s="13"/>
      <c r="N292" s="13"/>
      <c r="O292" s="16" t="str">
        <f>IF(L292&lt;&gt;"",VLOOKUP(L292,#REF!,14,FALSE),"")</f>
        <v/>
      </c>
      <c r="P292" s="86">
        <f t="shared" si="17"/>
        <v>0</v>
      </c>
      <c r="Q292" s="90" t="str">
        <f t="shared" si="16"/>
        <v/>
      </c>
    </row>
    <row r="293" spans="10:17" ht="18" customHeight="1" x14ac:dyDescent="0.2">
      <c r="J293" s="30"/>
      <c r="K293" s="7"/>
      <c r="L293" s="7"/>
      <c r="M293" s="13"/>
      <c r="N293" s="13"/>
      <c r="O293" s="16" t="str">
        <f>IF(L293&lt;&gt;"",VLOOKUP(L293,#REF!,14,FALSE),"")</f>
        <v/>
      </c>
      <c r="P293" s="86">
        <f t="shared" si="17"/>
        <v>0</v>
      </c>
      <c r="Q293" s="90" t="str">
        <f t="shared" si="16"/>
        <v/>
      </c>
    </row>
    <row r="294" spans="10:17" ht="18" customHeight="1" x14ac:dyDescent="0.2">
      <c r="J294" s="30"/>
      <c r="K294" s="7"/>
      <c r="L294" s="7"/>
      <c r="M294" s="13"/>
      <c r="N294" s="13"/>
      <c r="O294" s="16" t="str">
        <f>IF(L294&lt;&gt;"",VLOOKUP(L294,#REF!,14,FALSE),"")</f>
        <v/>
      </c>
      <c r="P294" s="86">
        <f t="shared" si="17"/>
        <v>0</v>
      </c>
      <c r="Q294" s="90" t="str">
        <f t="shared" si="16"/>
        <v/>
      </c>
    </row>
    <row r="295" spans="10:17" ht="18" customHeight="1" x14ac:dyDescent="0.2">
      <c r="J295" s="30"/>
      <c r="K295" s="7"/>
      <c r="L295" s="7"/>
      <c r="M295" s="13"/>
      <c r="N295" s="13"/>
      <c r="O295" s="16" t="str">
        <f>IF(L295&lt;&gt;"",VLOOKUP(L295,#REF!,14,FALSE),"")</f>
        <v/>
      </c>
      <c r="P295" s="86">
        <f t="shared" si="17"/>
        <v>0</v>
      </c>
      <c r="Q295" s="90" t="str">
        <f t="shared" si="16"/>
        <v/>
      </c>
    </row>
    <row r="296" spans="10:17" ht="18" customHeight="1" x14ac:dyDescent="0.2">
      <c r="J296" s="30"/>
      <c r="K296" s="7"/>
      <c r="L296" s="7"/>
      <c r="M296" s="13"/>
      <c r="N296" s="13"/>
      <c r="O296" s="16" t="str">
        <f>IF(L296&lt;&gt;"",VLOOKUP(L296,#REF!,14,FALSE),"")</f>
        <v/>
      </c>
      <c r="P296" s="86">
        <f t="shared" si="17"/>
        <v>0</v>
      </c>
      <c r="Q296" s="90" t="str">
        <f t="shared" si="16"/>
        <v/>
      </c>
    </row>
    <row r="297" spans="10:17" ht="18" customHeight="1" x14ac:dyDescent="0.2">
      <c r="J297" s="30"/>
      <c r="K297" s="7"/>
      <c r="L297" s="7"/>
      <c r="M297" s="13"/>
      <c r="N297" s="13"/>
      <c r="O297" s="16" t="str">
        <f>IF(L297&lt;&gt;"",VLOOKUP(L297,#REF!,14,FALSE),"")</f>
        <v/>
      </c>
      <c r="P297" s="86">
        <f t="shared" si="17"/>
        <v>0</v>
      </c>
      <c r="Q297" s="90" t="str">
        <f t="shared" si="16"/>
        <v/>
      </c>
    </row>
    <row r="298" spans="10:17" ht="18" customHeight="1" x14ac:dyDescent="0.2">
      <c r="J298" s="30"/>
      <c r="K298" s="7"/>
      <c r="L298" s="7"/>
      <c r="M298" s="13"/>
      <c r="N298" s="13"/>
      <c r="O298" s="16" t="str">
        <f>IF(L298&lt;&gt;"",VLOOKUP(L298,#REF!,14,FALSE),"")</f>
        <v/>
      </c>
      <c r="P298" s="86">
        <f t="shared" si="17"/>
        <v>0</v>
      </c>
      <c r="Q298" s="90" t="str">
        <f t="shared" si="16"/>
        <v/>
      </c>
    </row>
    <row r="299" spans="10:17" ht="18" customHeight="1" x14ac:dyDescent="0.2">
      <c r="J299" s="30"/>
      <c r="K299" s="7"/>
      <c r="L299" s="7"/>
      <c r="M299" s="13"/>
      <c r="N299" s="13"/>
      <c r="O299" s="16" t="str">
        <f>IF(L299&lt;&gt;"",VLOOKUP(L299,#REF!,14,FALSE),"")</f>
        <v/>
      </c>
      <c r="P299" s="86">
        <f t="shared" si="17"/>
        <v>0</v>
      </c>
      <c r="Q299" s="90" t="str">
        <f t="shared" si="16"/>
        <v/>
      </c>
    </row>
    <row r="300" spans="10:17" ht="18" customHeight="1" x14ac:dyDescent="0.2">
      <c r="J300" s="30"/>
      <c r="K300" s="7"/>
      <c r="L300" s="7"/>
      <c r="M300" s="13"/>
      <c r="N300" s="13"/>
      <c r="O300" s="16" t="str">
        <f>IF(L300&lt;&gt;"",VLOOKUP(L300,#REF!,14,FALSE),"")</f>
        <v/>
      </c>
      <c r="P300" s="86">
        <f t="shared" si="17"/>
        <v>0</v>
      </c>
      <c r="Q300" s="90" t="str">
        <f t="shared" si="16"/>
        <v/>
      </c>
    </row>
    <row r="301" spans="10:17" ht="18" customHeight="1" x14ac:dyDescent="0.2">
      <c r="J301" s="30"/>
      <c r="K301" s="7"/>
      <c r="L301" s="7"/>
      <c r="M301" s="13"/>
      <c r="N301" s="13"/>
      <c r="O301" s="16" t="str">
        <f>IF(L301&lt;&gt;"",VLOOKUP(L301,#REF!,14,FALSE),"")</f>
        <v/>
      </c>
      <c r="P301" s="86">
        <f t="shared" si="17"/>
        <v>0</v>
      </c>
      <c r="Q301" s="90" t="str">
        <f t="shared" si="16"/>
        <v/>
      </c>
    </row>
    <row r="302" spans="10:17" ht="18" customHeight="1" x14ac:dyDescent="0.2">
      <c r="J302" s="30"/>
      <c r="K302" s="7"/>
      <c r="L302" s="7"/>
      <c r="M302" s="13"/>
      <c r="N302" s="13"/>
      <c r="O302" s="16" t="str">
        <f>IF(L302&lt;&gt;"",VLOOKUP(L302,#REF!,14,FALSE),"")</f>
        <v/>
      </c>
      <c r="P302" s="86">
        <f t="shared" si="17"/>
        <v>0</v>
      </c>
      <c r="Q302" s="90" t="str">
        <f t="shared" si="16"/>
        <v/>
      </c>
    </row>
    <row r="303" spans="10:17" ht="18" customHeight="1" x14ac:dyDescent="0.2">
      <c r="J303" s="30"/>
      <c r="K303" s="7"/>
      <c r="L303" s="7"/>
      <c r="M303" s="13"/>
      <c r="N303" s="13"/>
      <c r="O303" s="16" t="str">
        <f>IF(L303&lt;&gt;"",VLOOKUP(L303,#REF!,14,FALSE),"")</f>
        <v/>
      </c>
      <c r="P303" s="86">
        <f t="shared" si="17"/>
        <v>0</v>
      </c>
      <c r="Q303" s="90" t="str">
        <f t="shared" si="16"/>
        <v/>
      </c>
    </row>
    <row r="304" spans="10:17" ht="18" customHeight="1" x14ac:dyDescent="0.2">
      <c r="J304" s="30"/>
      <c r="K304" s="7"/>
      <c r="L304" s="7"/>
      <c r="M304" s="13"/>
      <c r="N304" s="13"/>
      <c r="O304" s="16" t="str">
        <f>IF(L304&lt;&gt;"",VLOOKUP(L304,#REF!,14,FALSE),"")</f>
        <v/>
      </c>
      <c r="P304" s="86">
        <f t="shared" si="17"/>
        <v>0</v>
      </c>
      <c r="Q304" s="90" t="str">
        <f t="shared" si="16"/>
        <v/>
      </c>
    </row>
    <row r="305" spans="10:17" ht="18" customHeight="1" x14ac:dyDescent="0.2">
      <c r="J305" s="30"/>
      <c r="K305" s="7"/>
      <c r="L305" s="7"/>
      <c r="M305" s="13"/>
      <c r="N305" s="13"/>
      <c r="O305" s="16" t="str">
        <f>IF(L305&lt;&gt;"",VLOOKUP(L305,#REF!,14,FALSE),"")</f>
        <v/>
      </c>
      <c r="P305" s="86">
        <f t="shared" si="17"/>
        <v>0</v>
      </c>
      <c r="Q305" s="90" t="str">
        <f t="shared" si="16"/>
        <v/>
      </c>
    </row>
    <row r="306" spans="10:17" ht="18" customHeight="1" x14ac:dyDescent="0.2">
      <c r="J306" s="30"/>
      <c r="K306" s="7"/>
      <c r="L306" s="7"/>
      <c r="M306" s="13"/>
      <c r="N306" s="13"/>
      <c r="O306" s="16" t="str">
        <f>IF(L306&lt;&gt;"",VLOOKUP(L306,#REF!,14,FALSE),"")</f>
        <v/>
      </c>
      <c r="P306" s="86">
        <f t="shared" si="17"/>
        <v>0</v>
      </c>
      <c r="Q306" s="90" t="str">
        <f t="shared" si="16"/>
        <v/>
      </c>
    </row>
    <row r="307" spans="10:17" ht="18" customHeight="1" x14ac:dyDescent="0.2">
      <c r="J307" s="30"/>
      <c r="K307" s="7"/>
      <c r="L307" s="7"/>
      <c r="M307" s="13"/>
      <c r="N307" s="13"/>
      <c r="O307" s="16" t="str">
        <f>IF(L307&lt;&gt;"",VLOOKUP(L307,#REF!,14,FALSE),"")</f>
        <v/>
      </c>
      <c r="P307" s="86">
        <f t="shared" si="17"/>
        <v>0</v>
      </c>
      <c r="Q307" s="90" t="str">
        <f t="shared" si="16"/>
        <v/>
      </c>
    </row>
    <row r="308" spans="10:17" ht="18" customHeight="1" x14ac:dyDescent="0.2">
      <c r="J308" s="30"/>
      <c r="K308" s="7"/>
      <c r="L308" s="7"/>
      <c r="M308" s="13"/>
      <c r="N308" s="13"/>
      <c r="O308" s="16" t="str">
        <f>IF(L308&lt;&gt;"",VLOOKUP(L308,#REF!,14,FALSE),"")</f>
        <v/>
      </c>
      <c r="P308" s="86">
        <f t="shared" si="17"/>
        <v>0</v>
      </c>
      <c r="Q308" s="90" t="str">
        <f t="shared" si="16"/>
        <v/>
      </c>
    </row>
    <row r="309" spans="10:17" ht="18" customHeight="1" x14ac:dyDescent="0.2">
      <c r="J309" s="30"/>
      <c r="K309" s="7"/>
      <c r="L309" s="7"/>
      <c r="M309" s="13"/>
      <c r="N309" s="13"/>
      <c r="O309" s="16" t="str">
        <f>IF(L309&lt;&gt;"",VLOOKUP(L309,#REF!,14,FALSE),"")</f>
        <v/>
      </c>
      <c r="P309" s="86">
        <f t="shared" si="17"/>
        <v>0</v>
      </c>
      <c r="Q309" s="90" t="str">
        <f t="shared" si="16"/>
        <v/>
      </c>
    </row>
    <row r="310" spans="10:17" ht="18" customHeight="1" x14ac:dyDescent="0.2">
      <c r="J310" s="30"/>
      <c r="K310" s="7"/>
      <c r="L310" s="7"/>
      <c r="M310" s="13"/>
      <c r="N310" s="13"/>
      <c r="O310" s="16" t="str">
        <f>IF(L310&lt;&gt;"",VLOOKUP(L310,#REF!,14,FALSE),"")</f>
        <v/>
      </c>
      <c r="P310" s="86">
        <f t="shared" si="17"/>
        <v>0</v>
      </c>
      <c r="Q310" s="90" t="str">
        <f t="shared" si="16"/>
        <v/>
      </c>
    </row>
    <row r="311" spans="10:17" ht="18" customHeight="1" x14ac:dyDescent="0.2">
      <c r="J311" s="30"/>
      <c r="K311" s="7"/>
      <c r="L311" s="7"/>
      <c r="M311" s="13"/>
      <c r="N311" s="13"/>
      <c r="O311" s="16" t="str">
        <f>IF(L311&lt;&gt;"",VLOOKUP(L311,#REF!,14,FALSE),"")</f>
        <v/>
      </c>
      <c r="P311" s="86">
        <f t="shared" si="17"/>
        <v>0</v>
      </c>
      <c r="Q311" s="90" t="str">
        <f t="shared" si="16"/>
        <v/>
      </c>
    </row>
    <row r="312" spans="10:17" ht="18" customHeight="1" x14ac:dyDescent="0.2">
      <c r="J312" s="30"/>
      <c r="K312" s="7"/>
      <c r="L312" s="7"/>
      <c r="M312" s="13"/>
      <c r="N312" s="13"/>
      <c r="O312" s="16" t="str">
        <f>IF(L312&lt;&gt;"",VLOOKUP(L312,#REF!,14,FALSE),"")</f>
        <v/>
      </c>
      <c r="P312" s="86">
        <f t="shared" si="17"/>
        <v>0</v>
      </c>
      <c r="Q312" s="90" t="str">
        <f t="shared" si="16"/>
        <v/>
      </c>
    </row>
    <row r="313" spans="10:17" ht="18" customHeight="1" x14ac:dyDescent="0.2">
      <c r="J313" s="30"/>
      <c r="K313" s="7"/>
      <c r="L313" s="7"/>
      <c r="M313" s="13"/>
      <c r="N313" s="13"/>
      <c r="O313" s="16" t="str">
        <f>IF(L313&lt;&gt;"",VLOOKUP(L313,#REF!,14,FALSE),"")</f>
        <v/>
      </c>
      <c r="P313" s="86">
        <f t="shared" si="17"/>
        <v>0</v>
      </c>
      <c r="Q313" s="90" t="str">
        <f t="shared" si="16"/>
        <v/>
      </c>
    </row>
    <row r="314" spans="10:17" ht="18" customHeight="1" x14ac:dyDescent="0.2">
      <c r="J314" s="30"/>
      <c r="K314" s="7"/>
      <c r="L314" s="7"/>
      <c r="M314" s="13"/>
      <c r="N314" s="13"/>
      <c r="O314" s="16" t="str">
        <f>IF(L314&lt;&gt;"",VLOOKUP(L314,#REF!,14,FALSE),"")</f>
        <v/>
      </c>
      <c r="P314" s="86">
        <f t="shared" si="17"/>
        <v>0</v>
      </c>
      <c r="Q314" s="90" t="str">
        <f t="shared" si="16"/>
        <v/>
      </c>
    </row>
    <row r="315" spans="10:17" ht="18" customHeight="1" x14ac:dyDescent="0.2">
      <c r="J315" s="30"/>
      <c r="K315" s="7"/>
      <c r="L315" s="7"/>
      <c r="M315" s="13"/>
      <c r="N315" s="13"/>
      <c r="O315" s="16" t="str">
        <f>IF(L315&lt;&gt;"",VLOOKUP(L315,#REF!,14,FALSE),"")</f>
        <v/>
      </c>
      <c r="P315" s="86">
        <f t="shared" si="17"/>
        <v>0</v>
      </c>
      <c r="Q315" s="90" t="str">
        <f t="shared" si="16"/>
        <v/>
      </c>
    </row>
    <row r="316" spans="10:17" ht="18" customHeight="1" x14ac:dyDescent="0.2">
      <c r="J316" s="30"/>
      <c r="K316" s="7"/>
      <c r="L316" s="7"/>
      <c r="M316" s="13"/>
      <c r="N316" s="13"/>
      <c r="O316" s="16" t="str">
        <f>IF(L316&lt;&gt;"",VLOOKUP(L316,#REF!,14,FALSE),"")</f>
        <v/>
      </c>
      <c r="P316" s="86">
        <f t="shared" si="17"/>
        <v>0</v>
      </c>
      <c r="Q316" s="90" t="str">
        <f t="shared" si="16"/>
        <v/>
      </c>
    </row>
    <row r="317" spans="10:17" ht="18" customHeight="1" x14ac:dyDescent="0.2">
      <c r="J317" s="88" t="str">
        <f>IF(P317=0,"")</f>
        <v/>
      </c>
      <c r="K317" s="89"/>
      <c r="L317" s="88" t="s">
        <v>273</v>
      </c>
      <c r="M317" s="89"/>
      <c r="N317" s="89"/>
      <c r="O317" s="91" t="s">
        <v>32</v>
      </c>
      <c r="P317" s="92">
        <f>SUBTOTAL(9,P287:P316)</f>
        <v>0</v>
      </c>
      <c r="Q317" s="90" t="str">
        <f>IF(K286="","",IF(K286&lt;&gt;"","Conteúdo OK",""))</f>
        <v/>
      </c>
    </row>
    <row r="318" spans="10:17" ht="18" customHeight="1" x14ac:dyDescent="0.2">
      <c r="J318" s="88" t="s">
        <v>273</v>
      </c>
      <c r="K318" s="89"/>
      <c r="L318" s="88" t="s">
        <v>273</v>
      </c>
      <c r="M318" s="89"/>
      <c r="N318" s="89"/>
      <c r="O318" s="89"/>
      <c r="P318" s="89"/>
      <c r="Q318" s="90" t="str">
        <f>IF(K286="","",IF(K286&lt;&gt;"","Conteúdo OK",""))</f>
        <v/>
      </c>
    </row>
    <row r="319" spans="10:17" ht="39.950000000000003" customHeight="1" x14ac:dyDescent="0.2">
      <c r="J319" s="29"/>
      <c r="K319" s="472"/>
      <c r="L319" s="473"/>
      <c r="M319" s="473"/>
      <c r="N319" s="473"/>
      <c r="O319" s="473"/>
      <c r="P319" s="474"/>
      <c r="Q319" s="90" t="str">
        <f>IF(K319="","",IF(K319&lt;&gt;"","Conteúdo OK",""))</f>
        <v/>
      </c>
    </row>
    <row r="320" spans="10:17" ht="18" customHeight="1" x14ac:dyDescent="0.2">
      <c r="J320" s="30"/>
      <c r="K320" s="7"/>
      <c r="L320" s="7"/>
      <c r="M320" s="13"/>
      <c r="N320" s="13"/>
      <c r="O320" s="16" t="str">
        <f>IF(L320&lt;&gt;"",VLOOKUP(L320,#REF!,14,FALSE),"")</f>
        <v/>
      </c>
      <c r="P320" s="86">
        <f>IF(L320&lt;&gt;"",O320*M320,0)</f>
        <v>0</v>
      </c>
      <c r="Q320" s="90" t="str">
        <f t="shared" ref="Q320:Q349" si="18">IF(L320="","",IF(L320&lt;&gt;"","Conteúdo OK",""))</f>
        <v/>
      </c>
    </row>
    <row r="321" spans="10:17" ht="18" customHeight="1" x14ac:dyDescent="0.2">
      <c r="J321" s="30"/>
      <c r="K321" s="7"/>
      <c r="L321" s="7"/>
      <c r="M321" s="13"/>
      <c r="N321" s="13"/>
      <c r="O321" s="16" t="str">
        <f>IF(L321&lt;&gt;"",VLOOKUP(L321,#REF!,14,FALSE),"")</f>
        <v/>
      </c>
      <c r="P321" s="86">
        <f t="shared" ref="P321:P349" si="19">IF(L321&lt;&gt;"",O321*M321,0)</f>
        <v>0</v>
      </c>
      <c r="Q321" s="90" t="str">
        <f t="shared" si="18"/>
        <v/>
      </c>
    </row>
    <row r="322" spans="10:17" ht="18" customHeight="1" x14ac:dyDescent="0.2">
      <c r="J322" s="30"/>
      <c r="K322" s="7"/>
      <c r="L322" s="7"/>
      <c r="M322" s="13"/>
      <c r="N322" s="13"/>
      <c r="O322" s="16" t="str">
        <f>IF(L322&lt;&gt;"",VLOOKUP(L322,#REF!,14,FALSE),"")</f>
        <v/>
      </c>
      <c r="P322" s="86">
        <f t="shared" si="19"/>
        <v>0</v>
      </c>
      <c r="Q322" s="90" t="str">
        <f t="shared" si="18"/>
        <v/>
      </c>
    </row>
    <row r="323" spans="10:17" ht="18" customHeight="1" x14ac:dyDescent="0.2">
      <c r="J323" s="30"/>
      <c r="K323" s="7"/>
      <c r="L323" s="7"/>
      <c r="M323" s="13"/>
      <c r="N323" s="13"/>
      <c r="O323" s="16" t="str">
        <f>IF(L323&lt;&gt;"",VLOOKUP(L323,#REF!,14,FALSE),"")</f>
        <v/>
      </c>
      <c r="P323" s="86">
        <f t="shared" si="19"/>
        <v>0</v>
      </c>
      <c r="Q323" s="90" t="str">
        <f t="shared" si="18"/>
        <v/>
      </c>
    </row>
    <row r="324" spans="10:17" ht="18" customHeight="1" x14ac:dyDescent="0.2">
      <c r="J324" s="30"/>
      <c r="K324" s="7"/>
      <c r="L324" s="7"/>
      <c r="M324" s="13"/>
      <c r="N324" s="13"/>
      <c r="O324" s="16" t="str">
        <f>IF(L324&lt;&gt;"",VLOOKUP(L324,#REF!,14,FALSE),"")</f>
        <v/>
      </c>
      <c r="P324" s="86">
        <f t="shared" si="19"/>
        <v>0</v>
      </c>
      <c r="Q324" s="90" t="str">
        <f t="shared" si="18"/>
        <v/>
      </c>
    </row>
    <row r="325" spans="10:17" ht="18" customHeight="1" x14ac:dyDescent="0.2">
      <c r="J325" s="30"/>
      <c r="K325" s="7"/>
      <c r="L325" s="7"/>
      <c r="M325" s="13"/>
      <c r="N325" s="13"/>
      <c r="O325" s="16" t="str">
        <f>IF(L325&lt;&gt;"",VLOOKUP(L325,#REF!,14,FALSE),"")</f>
        <v/>
      </c>
      <c r="P325" s="86">
        <f t="shared" si="19"/>
        <v>0</v>
      </c>
      <c r="Q325" s="90" t="str">
        <f t="shared" si="18"/>
        <v/>
      </c>
    </row>
    <row r="326" spans="10:17" ht="18" customHeight="1" x14ac:dyDescent="0.2">
      <c r="J326" s="30"/>
      <c r="K326" s="7"/>
      <c r="L326" s="7"/>
      <c r="M326" s="13"/>
      <c r="N326" s="13"/>
      <c r="O326" s="16" t="str">
        <f>IF(L326&lt;&gt;"",VLOOKUP(L326,#REF!,14,FALSE),"")</f>
        <v/>
      </c>
      <c r="P326" s="86">
        <f t="shared" si="19"/>
        <v>0</v>
      </c>
      <c r="Q326" s="90" t="str">
        <f t="shared" si="18"/>
        <v/>
      </c>
    </row>
    <row r="327" spans="10:17" ht="18" customHeight="1" x14ac:dyDescent="0.2">
      <c r="J327" s="30"/>
      <c r="K327" s="7"/>
      <c r="L327" s="7"/>
      <c r="M327" s="13"/>
      <c r="N327" s="13"/>
      <c r="O327" s="16" t="str">
        <f>IF(L327&lt;&gt;"",VLOOKUP(L327,#REF!,14,FALSE),"")</f>
        <v/>
      </c>
      <c r="P327" s="86">
        <f t="shared" si="19"/>
        <v>0</v>
      </c>
      <c r="Q327" s="90" t="str">
        <f t="shared" si="18"/>
        <v/>
      </c>
    </row>
    <row r="328" spans="10:17" ht="18" customHeight="1" x14ac:dyDescent="0.2">
      <c r="J328" s="30"/>
      <c r="K328" s="7"/>
      <c r="L328" s="7"/>
      <c r="M328" s="13"/>
      <c r="N328" s="13"/>
      <c r="O328" s="16" t="str">
        <f>IF(L328&lt;&gt;"",VLOOKUP(L328,#REF!,14,FALSE),"")</f>
        <v/>
      </c>
      <c r="P328" s="86">
        <f t="shared" si="19"/>
        <v>0</v>
      </c>
      <c r="Q328" s="90" t="str">
        <f t="shared" si="18"/>
        <v/>
      </c>
    </row>
    <row r="329" spans="10:17" ht="18" customHeight="1" x14ac:dyDescent="0.2">
      <c r="J329" s="30"/>
      <c r="K329" s="7"/>
      <c r="L329" s="7"/>
      <c r="M329" s="13"/>
      <c r="N329" s="13"/>
      <c r="O329" s="16" t="str">
        <f>IF(L329&lt;&gt;"",VLOOKUP(L329,#REF!,14,FALSE),"")</f>
        <v/>
      </c>
      <c r="P329" s="86">
        <f t="shared" si="19"/>
        <v>0</v>
      </c>
      <c r="Q329" s="90" t="str">
        <f t="shared" si="18"/>
        <v/>
      </c>
    </row>
    <row r="330" spans="10:17" ht="18" customHeight="1" x14ac:dyDescent="0.2">
      <c r="J330" s="30"/>
      <c r="K330" s="7"/>
      <c r="L330" s="7"/>
      <c r="M330" s="13"/>
      <c r="N330" s="13"/>
      <c r="O330" s="16" t="str">
        <f>IF(L330&lt;&gt;"",VLOOKUP(L330,#REF!,14,FALSE),"")</f>
        <v/>
      </c>
      <c r="P330" s="86">
        <f t="shared" si="19"/>
        <v>0</v>
      </c>
      <c r="Q330" s="90" t="str">
        <f t="shared" si="18"/>
        <v/>
      </c>
    </row>
    <row r="331" spans="10:17" ht="18" customHeight="1" x14ac:dyDescent="0.2">
      <c r="J331" s="30"/>
      <c r="K331" s="7"/>
      <c r="L331" s="7"/>
      <c r="M331" s="13"/>
      <c r="N331" s="13"/>
      <c r="O331" s="16" t="str">
        <f>IF(L331&lt;&gt;"",VLOOKUP(L331,#REF!,14,FALSE),"")</f>
        <v/>
      </c>
      <c r="P331" s="86">
        <f t="shared" si="19"/>
        <v>0</v>
      </c>
      <c r="Q331" s="90" t="str">
        <f t="shared" si="18"/>
        <v/>
      </c>
    </row>
    <row r="332" spans="10:17" ht="18" customHeight="1" x14ac:dyDescent="0.2">
      <c r="J332" s="30"/>
      <c r="K332" s="7"/>
      <c r="L332" s="7"/>
      <c r="M332" s="13"/>
      <c r="N332" s="13"/>
      <c r="O332" s="16" t="str">
        <f>IF(L332&lt;&gt;"",VLOOKUP(L332,#REF!,14,FALSE),"")</f>
        <v/>
      </c>
      <c r="P332" s="86">
        <f t="shared" si="19"/>
        <v>0</v>
      </c>
      <c r="Q332" s="90" t="str">
        <f t="shared" si="18"/>
        <v/>
      </c>
    </row>
    <row r="333" spans="10:17" ht="18" customHeight="1" x14ac:dyDescent="0.2">
      <c r="J333" s="30"/>
      <c r="K333" s="7"/>
      <c r="L333" s="7"/>
      <c r="M333" s="13"/>
      <c r="N333" s="13"/>
      <c r="O333" s="16" t="str">
        <f>IF(L333&lt;&gt;"",VLOOKUP(L333,#REF!,14,FALSE),"")</f>
        <v/>
      </c>
      <c r="P333" s="86">
        <f t="shared" si="19"/>
        <v>0</v>
      </c>
      <c r="Q333" s="90" t="str">
        <f t="shared" si="18"/>
        <v/>
      </c>
    </row>
    <row r="334" spans="10:17" ht="18" customHeight="1" x14ac:dyDescent="0.2">
      <c r="J334" s="30"/>
      <c r="K334" s="7"/>
      <c r="L334" s="7"/>
      <c r="M334" s="13"/>
      <c r="N334" s="13"/>
      <c r="O334" s="16" t="str">
        <f>IF(L334&lt;&gt;"",VLOOKUP(L334,#REF!,14,FALSE),"")</f>
        <v/>
      </c>
      <c r="P334" s="86">
        <f t="shared" si="19"/>
        <v>0</v>
      </c>
      <c r="Q334" s="90" t="str">
        <f t="shared" si="18"/>
        <v/>
      </c>
    </row>
    <row r="335" spans="10:17" ht="18" customHeight="1" x14ac:dyDescent="0.2">
      <c r="J335" s="30"/>
      <c r="K335" s="7"/>
      <c r="L335" s="7"/>
      <c r="M335" s="13"/>
      <c r="N335" s="13"/>
      <c r="O335" s="16" t="str">
        <f>IF(L335&lt;&gt;"",VLOOKUP(L335,#REF!,14,FALSE),"")</f>
        <v/>
      </c>
      <c r="P335" s="86">
        <f t="shared" si="19"/>
        <v>0</v>
      </c>
      <c r="Q335" s="90" t="str">
        <f t="shared" si="18"/>
        <v/>
      </c>
    </row>
    <row r="336" spans="10:17" ht="18" customHeight="1" x14ac:dyDescent="0.2">
      <c r="J336" s="30"/>
      <c r="K336" s="7"/>
      <c r="L336" s="7"/>
      <c r="M336" s="13"/>
      <c r="N336" s="13"/>
      <c r="O336" s="16" t="str">
        <f>IF(L336&lt;&gt;"",VLOOKUP(L336,#REF!,14,FALSE),"")</f>
        <v/>
      </c>
      <c r="P336" s="86">
        <f t="shared" si="19"/>
        <v>0</v>
      </c>
      <c r="Q336" s="90" t="str">
        <f t="shared" si="18"/>
        <v/>
      </c>
    </row>
    <row r="337" spans="10:17" ht="18" customHeight="1" x14ac:dyDescent="0.2">
      <c r="J337" s="30"/>
      <c r="K337" s="7"/>
      <c r="L337" s="7"/>
      <c r="M337" s="13"/>
      <c r="N337" s="13"/>
      <c r="O337" s="16" t="str">
        <f>IF(L337&lt;&gt;"",VLOOKUP(L337,#REF!,14,FALSE),"")</f>
        <v/>
      </c>
      <c r="P337" s="86">
        <f t="shared" si="19"/>
        <v>0</v>
      </c>
      <c r="Q337" s="90" t="str">
        <f t="shared" si="18"/>
        <v/>
      </c>
    </row>
    <row r="338" spans="10:17" ht="18" customHeight="1" x14ac:dyDescent="0.2">
      <c r="J338" s="30"/>
      <c r="K338" s="7"/>
      <c r="L338" s="7"/>
      <c r="M338" s="13"/>
      <c r="N338" s="13"/>
      <c r="O338" s="16" t="str">
        <f>IF(L338&lt;&gt;"",VLOOKUP(L338,#REF!,14,FALSE),"")</f>
        <v/>
      </c>
      <c r="P338" s="86">
        <f t="shared" si="19"/>
        <v>0</v>
      </c>
      <c r="Q338" s="90" t="str">
        <f t="shared" si="18"/>
        <v/>
      </c>
    </row>
    <row r="339" spans="10:17" ht="18" customHeight="1" x14ac:dyDescent="0.2">
      <c r="J339" s="30"/>
      <c r="K339" s="7"/>
      <c r="L339" s="7"/>
      <c r="M339" s="13"/>
      <c r="N339" s="13"/>
      <c r="O339" s="16" t="str">
        <f>IF(L339&lt;&gt;"",VLOOKUP(L339,#REF!,14,FALSE),"")</f>
        <v/>
      </c>
      <c r="P339" s="86">
        <f t="shared" si="19"/>
        <v>0</v>
      </c>
      <c r="Q339" s="90" t="str">
        <f t="shared" si="18"/>
        <v/>
      </c>
    </row>
    <row r="340" spans="10:17" ht="18" customHeight="1" x14ac:dyDescent="0.2">
      <c r="J340" s="30"/>
      <c r="K340" s="7"/>
      <c r="L340" s="7"/>
      <c r="M340" s="13"/>
      <c r="N340" s="13"/>
      <c r="O340" s="16" t="str">
        <f>IF(L340&lt;&gt;"",VLOOKUP(L340,#REF!,14,FALSE),"")</f>
        <v/>
      </c>
      <c r="P340" s="86">
        <f t="shared" si="19"/>
        <v>0</v>
      </c>
      <c r="Q340" s="90" t="str">
        <f t="shared" si="18"/>
        <v/>
      </c>
    </row>
    <row r="341" spans="10:17" ht="18" customHeight="1" x14ac:dyDescent="0.2">
      <c r="J341" s="30"/>
      <c r="K341" s="7"/>
      <c r="L341" s="7"/>
      <c r="M341" s="13"/>
      <c r="N341" s="13"/>
      <c r="O341" s="16" t="str">
        <f>IF(L341&lt;&gt;"",VLOOKUP(L341,#REF!,14,FALSE),"")</f>
        <v/>
      </c>
      <c r="P341" s="86">
        <f t="shared" si="19"/>
        <v>0</v>
      </c>
      <c r="Q341" s="90" t="str">
        <f t="shared" si="18"/>
        <v/>
      </c>
    </row>
    <row r="342" spans="10:17" ht="18" customHeight="1" x14ac:dyDescent="0.2">
      <c r="J342" s="30"/>
      <c r="K342" s="7"/>
      <c r="L342" s="7"/>
      <c r="M342" s="13"/>
      <c r="N342" s="13"/>
      <c r="O342" s="16" t="str">
        <f>IF(L342&lt;&gt;"",VLOOKUP(L342,#REF!,14,FALSE),"")</f>
        <v/>
      </c>
      <c r="P342" s="86">
        <f t="shared" si="19"/>
        <v>0</v>
      </c>
      <c r="Q342" s="90" t="str">
        <f t="shared" si="18"/>
        <v/>
      </c>
    </row>
    <row r="343" spans="10:17" ht="18" customHeight="1" x14ac:dyDescent="0.2">
      <c r="J343" s="30"/>
      <c r="K343" s="7"/>
      <c r="L343" s="7"/>
      <c r="M343" s="13"/>
      <c r="N343" s="13"/>
      <c r="O343" s="16" t="str">
        <f>IF(L343&lt;&gt;"",VLOOKUP(L343,#REF!,14,FALSE),"")</f>
        <v/>
      </c>
      <c r="P343" s="86">
        <f t="shared" si="19"/>
        <v>0</v>
      </c>
      <c r="Q343" s="90" t="str">
        <f t="shared" si="18"/>
        <v/>
      </c>
    </row>
    <row r="344" spans="10:17" ht="18" customHeight="1" x14ac:dyDescent="0.2">
      <c r="J344" s="30"/>
      <c r="K344" s="7"/>
      <c r="L344" s="7"/>
      <c r="M344" s="13"/>
      <c r="N344" s="13"/>
      <c r="O344" s="16" t="str">
        <f>IF(L344&lt;&gt;"",VLOOKUP(L344,#REF!,14,FALSE),"")</f>
        <v/>
      </c>
      <c r="P344" s="86">
        <f t="shared" si="19"/>
        <v>0</v>
      </c>
      <c r="Q344" s="90" t="str">
        <f t="shared" si="18"/>
        <v/>
      </c>
    </row>
    <row r="345" spans="10:17" ht="18" customHeight="1" x14ac:dyDescent="0.2">
      <c r="J345" s="30"/>
      <c r="K345" s="7"/>
      <c r="L345" s="7"/>
      <c r="M345" s="13"/>
      <c r="N345" s="13"/>
      <c r="O345" s="16" t="str">
        <f>IF(L345&lt;&gt;"",VLOOKUP(L345,#REF!,14,FALSE),"")</f>
        <v/>
      </c>
      <c r="P345" s="86">
        <f t="shared" si="19"/>
        <v>0</v>
      </c>
      <c r="Q345" s="90" t="str">
        <f t="shared" si="18"/>
        <v/>
      </c>
    </row>
    <row r="346" spans="10:17" ht="18" customHeight="1" x14ac:dyDescent="0.2">
      <c r="J346" s="30"/>
      <c r="K346" s="7"/>
      <c r="L346" s="7"/>
      <c r="M346" s="13"/>
      <c r="N346" s="13"/>
      <c r="O346" s="16" t="str">
        <f>IF(L346&lt;&gt;"",VLOOKUP(L346,#REF!,14,FALSE),"")</f>
        <v/>
      </c>
      <c r="P346" s="86">
        <f t="shared" si="19"/>
        <v>0</v>
      </c>
      <c r="Q346" s="90" t="str">
        <f t="shared" si="18"/>
        <v/>
      </c>
    </row>
    <row r="347" spans="10:17" ht="18" customHeight="1" x14ac:dyDescent="0.2">
      <c r="J347" s="30"/>
      <c r="K347" s="7"/>
      <c r="L347" s="7"/>
      <c r="M347" s="13"/>
      <c r="N347" s="13"/>
      <c r="O347" s="16" t="str">
        <f>IF(L347&lt;&gt;"",VLOOKUP(L347,#REF!,14,FALSE),"")</f>
        <v/>
      </c>
      <c r="P347" s="86">
        <f t="shared" si="19"/>
        <v>0</v>
      </c>
      <c r="Q347" s="90" t="str">
        <f t="shared" si="18"/>
        <v/>
      </c>
    </row>
    <row r="348" spans="10:17" ht="18" customHeight="1" x14ac:dyDescent="0.2">
      <c r="J348" s="30"/>
      <c r="K348" s="7"/>
      <c r="L348" s="7"/>
      <c r="M348" s="13"/>
      <c r="N348" s="13"/>
      <c r="O348" s="16" t="str">
        <f>IF(L348&lt;&gt;"",VLOOKUP(L348,#REF!,14,FALSE),"")</f>
        <v/>
      </c>
      <c r="P348" s="86">
        <f t="shared" si="19"/>
        <v>0</v>
      </c>
      <c r="Q348" s="90" t="str">
        <f t="shared" si="18"/>
        <v/>
      </c>
    </row>
    <row r="349" spans="10:17" ht="18" customHeight="1" x14ac:dyDescent="0.2">
      <c r="J349" s="30"/>
      <c r="K349" s="7"/>
      <c r="L349" s="7"/>
      <c r="M349" s="13"/>
      <c r="N349" s="13"/>
      <c r="O349" s="16" t="str">
        <f>IF(L349&lt;&gt;"",VLOOKUP(L349,#REF!,14,FALSE),"")</f>
        <v/>
      </c>
      <c r="P349" s="86">
        <f t="shared" si="19"/>
        <v>0</v>
      </c>
      <c r="Q349" s="90" t="str">
        <f t="shared" si="18"/>
        <v/>
      </c>
    </row>
    <row r="350" spans="10:17" ht="18" customHeight="1" x14ac:dyDescent="0.2">
      <c r="J350" s="88" t="str">
        <f>IF(P350=0,"")</f>
        <v/>
      </c>
      <c r="K350" s="89"/>
      <c r="L350" s="88" t="s">
        <v>273</v>
      </c>
      <c r="M350" s="89"/>
      <c r="N350" s="89"/>
      <c r="O350" s="91" t="s">
        <v>32</v>
      </c>
      <c r="P350" s="92">
        <f>SUBTOTAL(9,P320:P349)</f>
        <v>0</v>
      </c>
      <c r="Q350" s="90" t="str">
        <f>IF(K319="","",IF(K319&lt;&gt;"","Conteúdo OK",""))</f>
        <v/>
      </c>
    </row>
    <row r="351" spans="10:17" ht="18" customHeight="1" x14ac:dyDescent="0.2">
      <c r="J351" s="88" t="s">
        <v>273</v>
      </c>
      <c r="K351" s="89"/>
      <c r="L351" s="88" t="s">
        <v>273</v>
      </c>
      <c r="M351" s="89"/>
      <c r="N351" s="89"/>
      <c r="O351" s="89"/>
      <c r="P351" s="89"/>
      <c r="Q351" s="90" t="str">
        <f>IF(K319="","",IF(K319&lt;&gt;"","Conteúdo OK",""))</f>
        <v/>
      </c>
    </row>
    <row r="352" spans="10:17" ht="39.950000000000003" customHeight="1" x14ac:dyDescent="0.2">
      <c r="J352" s="29"/>
      <c r="K352" s="472"/>
      <c r="L352" s="473"/>
      <c r="M352" s="473"/>
      <c r="N352" s="473"/>
      <c r="O352" s="473"/>
      <c r="P352" s="474"/>
      <c r="Q352" s="90" t="str">
        <f>IF(K352="","",IF(K352&lt;&gt;"","Conteúdo OK",""))</f>
        <v/>
      </c>
    </row>
    <row r="353" spans="10:17" ht="18" customHeight="1" x14ac:dyDescent="0.2">
      <c r="J353" s="30"/>
      <c r="K353" s="7"/>
      <c r="L353" s="7"/>
      <c r="M353" s="13"/>
      <c r="N353" s="13"/>
      <c r="O353" s="16" t="str">
        <f>IF(L353&lt;&gt;"",VLOOKUP(L353,#REF!,14,FALSE),"")</f>
        <v/>
      </c>
      <c r="P353" s="86">
        <f>IF(L353&lt;&gt;"",O353*M353,0)</f>
        <v>0</v>
      </c>
      <c r="Q353" s="90" t="str">
        <f t="shared" ref="Q353:Q382" si="20">IF(L353="","",IF(L353&lt;&gt;"","Conteúdo OK",""))</f>
        <v/>
      </c>
    </row>
    <row r="354" spans="10:17" ht="18" customHeight="1" x14ac:dyDescent="0.2">
      <c r="J354" s="30"/>
      <c r="K354" s="7"/>
      <c r="L354" s="7"/>
      <c r="M354" s="13"/>
      <c r="N354" s="13"/>
      <c r="O354" s="16" t="str">
        <f>IF(L354&lt;&gt;"",VLOOKUP(L354,#REF!,14,FALSE),"")</f>
        <v/>
      </c>
      <c r="P354" s="86">
        <f t="shared" ref="P354:P382" si="21">IF(L354&lt;&gt;"",O354*M354,0)</f>
        <v>0</v>
      </c>
      <c r="Q354" s="90" t="str">
        <f t="shared" si="20"/>
        <v/>
      </c>
    </row>
    <row r="355" spans="10:17" ht="18" customHeight="1" x14ac:dyDescent="0.2">
      <c r="J355" s="30"/>
      <c r="K355" s="7"/>
      <c r="L355" s="7"/>
      <c r="M355" s="13"/>
      <c r="N355" s="13"/>
      <c r="O355" s="16" t="str">
        <f>IF(L355&lt;&gt;"",VLOOKUP(L355,#REF!,14,FALSE),"")</f>
        <v/>
      </c>
      <c r="P355" s="86">
        <f t="shared" si="21"/>
        <v>0</v>
      </c>
      <c r="Q355" s="90" t="str">
        <f t="shared" si="20"/>
        <v/>
      </c>
    </row>
    <row r="356" spans="10:17" ht="18" customHeight="1" x14ac:dyDescent="0.2">
      <c r="J356" s="30"/>
      <c r="K356" s="7"/>
      <c r="L356" s="7"/>
      <c r="M356" s="13"/>
      <c r="N356" s="13"/>
      <c r="O356" s="16" t="str">
        <f>IF(L356&lt;&gt;"",VLOOKUP(L356,#REF!,14,FALSE),"")</f>
        <v/>
      </c>
      <c r="P356" s="86">
        <f t="shared" si="21"/>
        <v>0</v>
      </c>
      <c r="Q356" s="90" t="str">
        <f t="shared" si="20"/>
        <v/>
      </c>
    </row>
    <row r="357" spans="10:17" ht="18" customHeight="1" x14ac:dyDescent="0.2">
      <c r="J357" s="30"/>
      <c r="K357" s="7"/>
      <c r="L357" s="7"/>
      <c r="M357" s="13"/>
      <c r="N357" s="13"/>
      <c r="O357" s="16" t="str">
        <f>IF(L357&lt;&gt;"",VLOOKUP(L357,#REF!,14,FALSE),"")</f>
        <v/>
      </c>
      <c r="P357" s="86">
        <f t="shared" si="21"/>
        <v>0</v>
      </c>
      <c r="Q357" s="90" t="str">
        <f t="shared" si="20"/>
        <v/>
      </c>
    </row>
    <row r="358" spans="10:17" ht="18" customHeight="1" x14ac:dyDescent="0.2">
      <c r="J358" s="30"/>
      <c r="K358" s="7"/>
      <c r="L358" s="7"/>
      <c r="M358" s="13"/>
      <c r="N358" s="13"/>
      <c r="O358" s="16" t="str">
        <f>IF(L358&lt;&gt;"",VLOOKUP(L358,#REF!,14,FALSE),"")</f>
        <v/>
      </c>
      <c r="P358" s="86">
        <f t="shared" si="21"/>
        <v>0</v>
      </c>
      <c r="Q358" s="90" t="str">
        <f t="shared" si="20"/>
        <v/>
      </c>
    </row>
    <row r="359" spans="10:17" ht="18" customHeight="1" x14ac:dyDescent="0.2">
      <c r="J359" s="30"/>
      <c r="K359" s="7"/>
      <c r="L359" s="7"/>
      <c r="M359" s="13"/>
      <c r="N359" s="13"/>
      <c r="O359" s="16" t="str">
        <f>IF(L359&lt;&gt;"",VLOOKUP(L359,#REF!,14,FALSE),"")</f>
        <v/>
      </c>
      <c r="P359" s="86">
        <f t="shared" si="21"/>
        <v>0</v>
      </c>
      <c r="Q359" s="90" t="str">
        <f t="shared" si="20"/>
        <v/>
      </c>
    </row>
    <row r="360" spans="10:17" ht="18" customHeight="1" x14ac:dyDescent="0.2">
      <c r="J360" s="30"/>
      <c r="K360" s="7"/>
      <c r="L360" s="7"/>
      <c r="M360" s="13"/>
      <c r="N360" s="13"/>
      <c r="O360" s="16" t="str">
        <f>IF(L360&lt;&gt;"",VLOOKUP(L360,#REF!,14,FALSE),"")</f>
        <v/>
      </c>
      <c r="P360" s="86">
        <f t="shared" si="21"/>
        <v>0</v>
      </c>
      <c r="Q360" s="90" t="str">
        <f t="shared" si="20"/>
        <v/>
      </c>
    </row>
    <row r="361" spans="10:17" ht="18" customHeight="1" x14ac:dyDescent="0.2">
      <c r="J361" s="30"/>
      <c r="K361" s="7"/>
      <c r="L361" s="7"/>
      <c r="M361" s="13"/>
      <c r="N361" s="13"/>
      <c r="O361" s="16" t="str">
        <f>IF(L361&lt;&gt;"",VLOOKUP(L361,#REF!,14,FALSE),"")</f>
        <v/>
      </c>
      <c r="P361" s="86">
        <f t="shared" si="21"/>
        <v>0</v>
      </c>
      <c r="Q361" s="90" t="str">
        <f t="shared" si="20"/>
        <v/>
      </c>
    </row>
    <row r="362" spans="10:17" ht="18" customHeight="1" x14ac:dyDescent="0.2">
      <c r="J362" s="30"/>
      <c r="K362" s="7"/>
      <c r="L362" s="7"/>
      <c r="M362" s="13"/>
      <c r="N362" s="13"/>
      <c r="O362" s="16" t="str">
        <f>IF(L362&lt;&gt;"",VLOOKUP(L362,#REF!,14,FALSE),"")</f>
        <v/>
      </c>
      <c r="P362" s="86">
        <f t="shared" si="21"/>
        <v>0</v>
      </c>
      <c r="Q362" s="90" t="str">
        <f t="shared" si="20"/>
        <v/>
      </c>
    </row>
    <row r="363" spans="10:17" ht="18" customHeight="1" x14ac:dyDescent="0.2">
      <c r="J363" s="30"/>
      <c r="K363" s="7"/>
      <c r="L363" s="7"/>
      <c r="M363" s="13"/>
      <c r="N363" s="13"/>
      <c r="O363" s="16" t="str">
        <f>IF(L363&lt;&gt;"",VLOOKUP(L363,#REF!,14,FALSE),"")</f>
        <v/>
      </c>
      <c r="P363" s="86">
        <f t="shared" si="21"/>
        <v>0</v>
      </c>
      <c r="Q363" s="90" t="str">
        <f t="shared" si="20"/>
        <v/>
      </c>
    </row>
    <row r="364" spans="10:17" ht="18" customHeight="1" x14ac:dyDescent="0.2">
      <c r="J364" s="30"/>
      <c r="K364" s="7"/>
      <c r="L364" s="7"/>
      <c r="M364" s="13"/>
      <c r="N364" s="13"/>
      <c r="O364" s="16" t="str">
        <f>IF(L364&lt;&gt;"",VLOOKUP(L364,#REF!,14,FALSE),"")</f>
        <v/>
      </c>
      <c r="P364" s="86">
        <f t="shared" si="21"/>
        <v>0</v>
      </c>
      <c r="Q364" s="90" t="str">
        <f t="shared" si="20"/>
        <v/>
      </c>
    </row>
    <row r="365" spans="10:17" ht="18" customHeight="1" x14ac:dyDescent="0.2">
      <c r="J365" s="30"/>
      <c r="K365" s="7"/>
      <c r="L365" s="7"/>
      <c r="M365" s="13"/>
      <c r="N365" s="13"/>
      <c r="O365" s="16" t="str">
        <f>IF(L365&lt;&gt;"",VLOOKUP(L365,#REF!,14,FALSE),"")</f>
        <v/>
      </c>
      <c r="P365" s="86">
        <f t="shared" si="21"/>
        <v>0</v>
      </c>
      <c r="Q365" s="90" t="str">
        <f t="shared" si="20"/>
        <v/>
      </c>
    </row>
    <row r="366" spans="10:17" ht="18" customHeight="1" x14ac:dyDescent="0.2">
      <c r="J366" s="30"/>
      <c r="K366" s="7"/>
      <c r="L366" s="7"/>
      <c r="M366" s="13"/>
      <c r="N366" s="13"/>
      <c r="O366" s="16" t="str">
        <f>IF(L366&lt;&gt;"",VLOOKUP(L366,#REF!,14,FALSE),"")</f>
        <v/>
      </c>
      <c r="P366" s="86">
        <f t="shared" si="21"/>
        <v>0</v>
      </c>
      <c r="Q366" s="90" t="str">
        <f t="shared" si="20"/>
        <v/>
      </c>
    </row>
    <row r="367" spans="10:17" ht="18" customHeight="1" x14ac:dyDescent="0.2">
      <c r="J367" s="30"/>
      <c r="K367" s="7"/>
      <c r="L367" s="7"/>
      <c r="M367" s="13"/>
      <c r="N367" s="13"/>
      <c r="O367" s="16" t="str">
        <f>IF(L367&lt;&gt;"",VLOOKUP(L367,#REF!,14,FALSE),"")</f>
        <v/>
      </c>
      <c r="P367" s="86">
        <f t="shared" si="21"/>
        <v>0</v>
      </c>
      <c r="Q367" s="90" t="str">
        <f t="shared" si="20"/>
        <v/>
      </c>
    </row>
    <row r="368" spans="10:17" ht="18" customHeight="1" x14ac:dyDescent="0.2">
      <c r="J368" s="30"/>
      <c r="K368" s="7"/>
      <c r="L368" s="7"/>
      <c r="M368" s="13"/>
      <c r="N368" s="13"/>
      <c r="O368" s="16" t="str">
        <f>IF(L368&lt;&gt;"",VLOOKUP(L368,#REF!,14,FALSE),"")</f>
        <v/>
      </c>
      <c r="P368" s="86">
        <f t="shared" si="21"/>
        <v>0</v>
      </c>
      <c r="Q368" s="90" t="str">
        <f t="shared" si="20"/>
        <v/>
      </c>
    </row>
    <row r="369" spans="10:17" ht="18" customHeight="1" x14ac:dyDescent="0.2">
      <c r="J369" s="30"/>
      <c r="K369" s="7"/>
      <c r="L369" s="7"/>
      <c r="M369" s="13"/>
      <c r="N369" s="13"/>
      <c r="O369" s="16" t="str">
        <f>IF(L369&lt;&gt;"",VLOOKUP(L369,#REF!,14,FALSE),"")</f>
        <v/>
      </c>
      <c r="P369" s="86">
        <f t="shared" si="21"/>
        <v>0</v>
      </c>
      <c r="Q369" s="90" t="str">
        <f t="shared" si="20"/>
        <v/>
      </c>
    </row>
    <row r="370" spans="10:17" ht="18" customHeight="1" x14ac:dyDescent="0.2">
      <c r="J370" s="30"/>
      <c r="K370" s="7"/>
      <c r="L370" s="7"/>
      <c r="M370" s="13"/>
      <c r="N370" s="13"/>
      <c r="O370" s="16" t="str">
        <f>IF(L370&lt;&gt;"",VLOOKUP(L370,#REF!,14,FALSE),"")</f>
        <v/>
      </c>
      <c r="P370" s="86">
        <f t="shared" si="21"/>
        <v>0</v>
      </c>
      <c r="Q370" s="90" t="str">
        <f t="shared" si="20"/>
        <v/>
      </c>
    </row>
    <row r="371" spans="10:17" ht="18" customHeight="1" x14ac:dyDescent="0.2">
      <c r="J371" s="30"/>
      <c r="K371" s="7"/>
      <c r="L371" s="7"/>
      <c r="M371" s="13"/>
      <c r="N371" s="13"/>
      <c r="O371" s="16" t="str">
        <f>IF(L371&lt;&gt;"",VLOOKUP(L371,#REF!,14,FALSE),"")</f>
        <v/>
      </c>
      <c r="P371" s="86">
        <f t="shared" si="21"/>
        <v>0</v>
      </c>
      <c r="Q371" s="90" t="str">
        <f t="shared" si="20"/>
        <v/>
      </c>
    </row>
    <row r="372" spans="10:17" ht="18" customHeight="1" x14ac:dyDescent="0.2">
      <c r="J372" s="30"/>
      <c r="K372" s="7"/>
      <c r="L372" s="7"/>
      <c r="M372" s="13"/>
      <c r="N372" s="13"/>
      <c r="O372" s="16" t="str">
        <f>IF(L372&lt;&gt;"",VLOOKUP(L372,#REF!,14,FALSE),"")</f>
        <v/>
      </c>
      <c r="P372" s="86">
        <f t="shared" si="21"/>
        <v>0</v>
      </c>
      <c r="Q372" s="90" t="str">
        <f t="shared" si="20"/>
        <v/>
      </c>
    </row>
    <row r="373" spans="10:17" ht="18" customHeight="1" x14ac:dyDescent="0.2">
      <c r="J373" s="30"/>
      <c r="K373" s="7"/>
      <c r="L373" s="7"/>
      <c r="M373" s="13"/>
      <c r="N373" s="13"/>
      <c r="O373" s="16" t="str">
        <f>IF(L373&lt;&gt;"",VLOOKUP(L373,#REF!,14,FALSE),"")</f>
        <v/>
      </c>
      <c r="P373" s="86">
        <f t="shared" si="21"/>
        <v>0</v>
      </c>
      <c r="Q373" s="90" t="str">
        <f t="shared" si="20"/>
        <v/>
      </c>
    </row>
    <row r="374" spans="10:17" ht="18" customHeight="1" x14ac:dyDescent="0.2">
      <c r="J374" s="30"/>
      <c r="K374" s="7"/>
      <c r="L374" s="7"/>
      <c r="M374" s="13"/>
      <c r="N374" s="13"/>
      <c r="O374" s="16" t="str">
        <f>IF(L374&lt;&gt;"",VLOOKUP(L374,#REF!,14,FALSE),"")</f>
        <v/>
      </c>
      <c r="P374" s="86">
        <f t="shared" si="21"/>
        <v>0</v>
      </c>
      <c r="Q374" s="90" t="str">
        <f t="shared" si="20"/>
        <v/>
      </c>
    </row>
    <row r="375" spans="10:17" ht="18" customHeight="1" x14ac:dyDescent="0.2">
      <c r="J375" s="30"/>
      <c r="K375" s="7"/>
      <c r="L375" s="7"/>
      <c r="M375" s="13"/>
      <c r="N375" s="13"/>
      <c r="O375" s="16" t="str">
        <f>IF(L375&lt;&gt;"",VLOOKUP(L375,#REF!,14,FALSE),"")</f>
        <v/>
      </c>
      <c r="P375" s="86">
        <f t="shared" si="21"/>
        <v>0</v>
      </c>
      <c r="Q375" s="90" t="str">
        <f t="shared" si="20"/>
        <v/>
      </c>
    </row>
    <row r="376" spans="10:17" ht="18" customHeight="1" x14ac:dyDescent="0.2">
      <c r="J376" s="30"/>
      <c r="K376" s="7"/>
      <c r="L376" s="7"/>
      <c r="M376" s="13"/>
      <c r="N376" s="13"/>
      <c r="O376" s="16" t="str">
        <f>IF(L376&lt;&gt;"",VLOOKUP(L376,#REF!,14,FALSE),"")</f>
        <v/>
      </c>
      <c r="P376" s="86">
        <f t="shared" si="21"/>
        <v>0</v>
      </c>
      <c r="Q376" s="90" t="str">
        <f t="shared" si="20"/>
        <v/>
      </c>
    </row>
    <row r="377" spans="10:17" ht="18" customHeight="1" x14ac:dyDescent="0.2">
      <c r="J377" s="30"/>
      <c r="K377" s="7"/>
      <c r="L377" s="7"/>
      <c r="M377" s="13"/>
      <c r="N377" s="13"/>
      <c r="O377" s="16" t="str">
        <f>IF(L377&lt;&gt;"",VLOOKUP(L377,#REF!,14,FALSE),"")</f>
        <v/>
      </c>
      <c r="P377" s="86">
        <f t="shared" si="21"/>
        <v>0</v>
      </c>
      <c r="Q377" s="90" t="str">
        <f t="shared" si="20"/>
        <v/>
      </c>
    </row>
    <row r="378" spans="10:17" ht="18" customHeight="1" x14ac:dyDescent="0.2">
      <c r="J378" s="30"/>
      <c r="K378" s="7"/>
      <c r="L378" s="7"/>
      <c r="M378" s="13"/>
      <c r="N378" s="13"/>
      <c r="O378" s="16" t="str">
        <f>IF(L378&lt;&gt;"",VLOOKUP(L378,#REF!,14,FALSE),"")</f>
        <v/>
      </c>
      <c r="P378" s="86">
        <f t="shared" si="21"/>
        <v>0</v>
      </c>
      <c r="Q378" s="90" t="str">
        <f t="shared" si="20"/>
        <v/>
      </c>
    </row>
    <row r="379" spans="10:17" ht="18" customHeight="1" x14ac:dyDescent="0.2">
      <c r="J379" s="30"/>
      <c r="K379" s="7"/>
      <c r="L379" s="7"/>
      <c r="M379" s="13"/>
      <c r="N379" s="13"/>
      <c r="O379" s="16" t="str">
        <f>IF(L379&lt;&gt;"",VLOOKUP(L379,#REF!,14,FALSE),"")</f>
        <v/>
      </c>
      <c r="P379" s="86">
        <f t="shared" si="21"/>
        <v>0</v>
      </c>
      <c r="Q379" s="90" t="str">
        <f t="shared" si="20"/>
        <v/>
      </c>
    </row>
    <row r="380" spans="10:17" ht="18" customHeight="1" x14ac:dyDescent="0.2">
      <c r="J380" s="30"/>
      <c r="K380" s="7"/>
      <c r="L380" s="7"/>
      <c r="M380" s="13"/>
      <c r="N380" s="13"/>
      <c r="O380" s="16" t="str">
        <f>IF(L380&lt;&gt;"",VLOOKUP(L380,#REF!,14,FALSE),"")</f>
        <v/>
      </c>
      <c r="P380" s="86">
        <f t="shared" si="21"/>
        <v>0</v>
      </c>
      <c r="Q380" s="90" t="str">
        <f t="shared" si="20"/>
        <v/>
      </c>
    </row>
    <row r="381" spans="10:17" ht="18" customHeight="1" x14ac:dyDescent="0.2">
      <c r="J381" s="30"/>
      <c r="K381" s="7"/>
      <c r="L381" s="7"/>
      <c r="M381" s="13"/>
      <c r="N381" s="13"/>
      <c r="O381" s="16" t="str">
        <f>IF(L381&lt;&gt;"",VLOOKUP(L381,#REF!,14,FALSE),"")</f>
        <v/>
      </c>
      <c r="P381" s="86">
        <f t="shared" si="21"/>
        <v>0</v>
      </c>
      <c r="Q381" s="90" t="str">
        <f t="shared" si="20"/>
        <v/>
      </c>
    </row>
    <row r="382" spans="10:17" ht="18" customHeight="1" x14ac:dyDescent="0.2">
      <c r="J382" s="30"/>
      <c r="K382" s="7"/>
      <c r="L382" s="7"/>
      <c r="M382" s="13"/>
      <c r="N382" s="13"/>
      <c r="O382" s="16" t="str">
        <f>IF(L382&lt;&gt;"",VLOOKUP(L382,#REF!,14,FALSE),"")</f>
        <v/>
      </c>
      <c r="P382" s="86">
        <f t="shared" si="21"/>
        <v>0</v>
      </c>
      <c r="Q382" s="90" t="str">
        <f t="shared" si="20"/>
        <v/>
      </c>
    </row>
    <row r="383" spans="10:17" ht="18" customHeight="1" x14ac:dyDescent="0.2">
      <c r="J383" s="88" t="str">
        <f>IF(P383=0,"")</f>
        <v/>
      </c>
      <c r="K383" s="89"/>
      <c r="L383" s="88" t="s">
        <v>273</v>
      </c>
      <c r="M383" s="89"/>
      <c r="N383" s="89"/>
      <c r="O383" s="91" t="s">
        <v>32</v>
      </c>
      <c r="P383" s="92">
        <f>SUBTOTAL(9,P353:P382)</f>
        <v>0</v>
      </c>
      <c r="Q383" s="90" t="str">
        <f>IF(K352="","",IF(K352&lt;&gt;"","Conteúdo OK",""))</f>
        <v/>
      </c>
    </row>
    <row r="384" spans="10:17" ht="18" customHeight="1" x14ac:dyDescent="0.2">
      <c r="J384" s="88" t="s">
        <v>273</v>
      </c>
      <c r="K384" s="89"/>
      <c r="L384" s="88" t="s">
        <v>273</v>
      </c>
      <c r="M384" s="89"/>
      <c r="N384" s="89"/>
      <c r="O384" s="89"/>
      <c r="P384" s="89"/>
      <c r="Q384" s="90" t="str">
        <f>IF(K352="","",IF(K352&lt;&gt;"","Conteúdo OK",""))</f>
        <v/>
      </c>
    </row>
    <row r="385" spans="10:17" ht="39.950000000000003" customHeight="1" x14ac:dyDescent="0.2">
      <c r="J385" s="29"/>
      <c r="K385" s="472"/>
      <c r="L385" s="473"/>
      <c r="M385" s="473"/>
      <c r="N385" s="473"/>
      <c r="O385" s="473"/>
      <c r="P385" s="474"/>
      <c r="Q385" s="90" t="str">
        <f>IF(K385="","",IF(K385&lt;&gt;"","Conteúdo OK",""))</f>
        <v/>
      </c>
    </row>
    <row r="386" spans="10:17" ht="18" customHeight="1" x14ac:dyDescent="0.2">
      <c r="J386" s="30"/>
      <c r="K386" s="7"/>
      <c r="L386" s="7"/>
      <c r="M386" s="13"/>
      <c r="N386" s="13"/>
      <c r="O386" s="16" t="str">
        <f>IF(L386&lt;&gt;"",VLOOKUP(L386,#REF!,14,FALSE),"")</f>
        <v/>
      </c>
      <c r="P386" s="86">
        <f>IF(L386&lt;&gt;"",O386*M386,0)</f>
        <v>0</v>
      </c>
      <c r="Q386" s="90" t="str">
        <f t="shared" ref="Q386:Q415" si="22">IF(L386="","",IF(L386&lt;&gt;"","Conteúdo OK",""))</f>
        <v/>
      </c>
    </row>
    <row r="387" spans="10:17" ht="18" customHeight="1" x14ac:dyDescent="0.2">
      <c r="J387" s="30"/>
      <c r="K387" s="7"/>
      <c r="L387" s="7"/>
      <c r="M387" s="13"/>
      <c r="N387" s="13"/>
      <c r="O387" s="16" t="str">
        <f>IF(L387&lt;&gt;"",VLOOKUP(L387,#REF!,14,FALSE),"")</f>
        <v/>
      </c>
      <c r="P387" s="86">
        <f t="shared" ref="P387:P415" si="23">IF(L387&lt;&gt;"",O387*M387,0)</f>
        <v>0</v>
      </c>
      <c r="Q387" s="90" t="str">
        <f t="shared" si="22"/>
        <v/>
      </c>
    </row>
    <row r="388" spans="10:17" ht="18" customHeight="1" x14ac:dyDescent="0.2">
      <c r="J388" s="30"/>
      <c r="K388" s="7"/>
      <c r="L388" s="7"/>
      <c r="M388" s="13"/>
      <c r="N388" s="13"/>
      <c r="O388" s="16" t="str">
        <f>IF(L388&lt;&gt;"",VLOOKUP(L388,#REF!,14,FALSE),"")</f>
        <v/>
      </c>
      <c r="P388" s="86">
        <f t="shared" si="23"/>
        <v>0</v>
      </c>
      <c r="Q388" s="90" t="str">
        <f t="shared" si="22"/>
        <v/>
      </c>
    </row>
    <row r="389" spans="10:17" ht="18" customHeight="1" x14ac:dyDescent="0.2">
      <c r="J389" s="30"/>
      <c r="K389" s="7"/>
      <c r="L389" s="7"/>
      <c r="M389" s="13"/>
      <c r="N389" s="13"/>
      <c r="O389" s="16" t="str">
        <f>IF(L389&lt;&gt;"",VLOOKUP(L389,#REF!,14,FALSE),"")</f>
        <v/>
      </c>
      <c r="P389" s="86">
        <f t="shared" si="23"/>
        <v>0</v>
      </c>
      <c r="Q389" s="90" t="str">
        <f t="shared" si="22"/>
        <v/>
      </c>
    </row>
    <row r="390" spans="10:17" ht="18" customHeight="1" x14ac:dyDescent="0.2">
      <c r="J390" s="30"/>
      <c r="K390" s="7"/>
      <c r="L390" s="7"/>
      <c r="M390" s="13"/>
      <c r="N390" s="13"/>
      <c r="O390" s="16" t="str">
        <f>IF(L390&lt;&gt;"",VLOOKUP(L390,#REF!,14,FALSE),"")</f>
        <v/>
      </c>
      <c r="P390" s="86">
        <f t="shared" si="23"/>
        <v>0</v>
      </c>
      <c r="Q390" s="90" t="str">
        <f t="shared" si="22"/>
        <v/>
      </c>
    </row>
    <row r="391" spans="10:17" ht="18" customHeight="1" x14ac:dyDescent="0.2">
      <c r="J391" s="30"/>
      <c r="K391" s="7"/>
      <c r="L391" s="7"/>
      <c r="M391" s="13"/>
      <c r="N391" s="13"/>
      <c r="O391" s="16" t="str">
        <f>IF(L391&lt;&gt;"",VLOOKUP(L391,#REF!,14,FALSE),"")</f>
        <v/>
      </c>
      <c r="P391" s="86">
        <f t="shared" si="23"/>
        <v>0</v>
      </c>
      <c r="Q391" s="90" t="str">
        <f t="shared" si="22"/>
        <v/>
      </c>
    </row>
    <row r="392" spans="10:17" ht="18" customHeight="1" x14ac:dyDescent="0.2">
      <c r="J392" s="30"/>
      <c r="K392" s="7"/>
      <c r="L392" s="7"/>
      <c r="M392" s="13"/>
      <c r="N392" s="13"/>
      <c r="O392" s="16" t="str">
        <f>IF(L392&lt;&gt;"",VLOOKUP(L392,#REF!,14,FALSE),"")</f>
        <v/>
      </c>
      <c r="P392" s="86">
        <f t="shared" si="23"/>
        <v>0</v>
      </c>
      <c r="Q392" s="90" t="str">
        <f t="shared" si="22"/>
        <v/>
      </c>
    </row>
    <row r="393" spans="10:17" ht="18" customHeight="1" x14ac:dyDescent="0.2">
      <c r="J393" s="30"/>
      <c r="K393" s="7"/>
      <c r="L393" s="7"/>
      <c r="M393" s="13"/>
      <c r="N393" s="13"/>
      <c r="O393" s="16" t="str">
        <f>IF(L393&lt;&gt;"",VLOOKUP(L393,#REF!,14,FALSE),"")</f>
        <v/>
      </c>
      <c r="P393" s="86">
        <f t="shared" si="23"/>
        <v>0</v>
      </c>
      <c r="Q393" s="90" t="str">
        <f t="shared" si="22"/>
        <v/>
      </c>
    </row>
    <row r="394" spans="10:17" ht="18" customHeight="1" x14ac:dyDescent="0.2">
      <c r="J394" s="30"/>
      <c r="K394" s="7"/>
      <c r="L394" s="7"/>
      <c r="M394" s="13"/>
      <c r="N394" s="13"/>
      <c r="O394" s="16" t="str">
        <f>IF(L394&lt;&gt;"",VLOOKUP(L394,#REF!,14,FALSE),"")</f>
        <v/>
      </c>
      <c r="P394" s="86">
        <f t="shared" si="23"/>
        <v>0</v>
      </c>
      <c r="Q394" s="90" t="str">
        <f t="shared" si="22"/>
        <v/>
      </c>
    </row>
    <row r="395" spans="10:17" ht="18" customHeight="1" x14ac:dyDescent="0.2">
      <c r="J395" s="30"/>
      <c r="K395" s="7"/>
      <c r="L395" s="7"/>
      <c r="M395" s="13"/>
      <c r="N395" s="13"/>
      <c r="O395" s="16" t="str">
        <f>IF(L395&lt;&gt;"",VLOOKUP(L395,#REF!,14,FALSE),"")</f>
        <v/>
      </c>
      <c r="P395" s="86">
        <f t="shared" si="23"/>
        <v>0</v>
      </c>
      <c r="Q395" s="90" t="str">
        <f t="shared" si="22"/>
        <v/>
      </c>
    </row>
    <row r="396" spans="10:17" ht="18" customHeight="1" x14ac:dyDescent="0.2">
      <c r="J396" s="30"/>
      <c r="K396" s="7"/>
      <c r="L396" s="7"/>
      <c r="M396" s="13"/>
      <c r="N396" s="13"/>
      <c r="O396" s="16" t="str">
        <f>IF(L396&lt;&gt;"",VLOOKUP(L396,#REF!,14,FALSE),"")</f>
        <v/>
      </c>
      <c r="P396" s="86">
        <f t="shared" si="23"/>
        <v>0</v>
      </c>
      <c r="Q396" s="90" t="str">
        <f t="shared" si="22"/>
        <v/>
      </c>
    </row>
    <row r="397" spans="10:17" ht="18" customHeight="1" x14ac:dyDescent="0.2">
      <c r="J397" s="30"/>
      <c r="K397" s="7"/>
      <c r="L397" s="7"/>
      <c r="M397" s="13"/>
      <c r="N397" s="13"/>
      <c r="O397" s="16" t="str">
        <f>IF(L397&lt;&gt;"",VLOOKUP(L397,#REF!,14,FALSE),"")</f>
        <v/>
      </c>
      <c r="P397" s="86">
        <f t="shared" si="23"/>
        <v>0</v>
      </c>
      <c r="Q397" s="90" t="str">
        <f t="shared" si="22"/>
        <v/>
      </c>
    </row>
    <row r="398" spans="10:17" ht="18" customHeight="1" x14ac:dyDescent="0.2">
      <c r="J398" s="30"/>
      <c r="K398" s="7"/>
      <c r="L398" s="7"/>
      <c r="M398" s="13"/>
      <c r="N398" s="13"/>
      <c r="O398" s="16" t="str">
        <f>IF(L398&lt;&gt;"",VLOOKUP(L398,#REF!,14,FALSE),"")</f>
        <v/>
      </c>
      <c r="P398" s="86">
        <f t="shared" si="23"/>
        <v>0</v>
      </c>
      <c r="Q398" s="90" t="str">
        <f t="shared" si="22"/>
        <v/>
      </c>
    </row>
    <row r="399" spans="10:17" ht="18" customHeight="1" x14ac:dyDescent="0.2">
      <c r="J399" s="30"/>
      <c r="K399" s="7"/>
      <c r="L399" s="7"/>
      <c r="M399" s="13"/>
      <c r="N399" s="13"/>
      <c r="O399" s="16" t="str">
        <f>IF(L399&lt;&gt;"",VLOOKUP(L399,#REF!,14,FALSE),"")</f>
        <v/>
      </c>
      <c r="P399" s="86">
        <f t="shared" si="23"/>
        <v>0</v>
      </c>
      <c r="Q399" s="90" t="str">
        <f t="shared" si="22"/>
        <v/>
      </c>
    </row>
    <row r="400" spans="10:17" ht="18" customHeight="1" x14ac:dyDescent="0.2">
      <c r="J400" s="30"/>
      <c r="K400" s="7"/>
      <c r="L400" s="7"/>
      <c r="M400" s="13"/>
      <c r="N400" s="13"/>
      <c r="O400" s="16" t="str">
        <f>IF(L400&lt;&gt;"",VLOOKUP(L400,#REF!,14,FALSE),"")</f>
        <v/>
      </c>
      <c r="P400" s="86">
        <f t="shared" si="23"/>
        <v>0</v>
      </c>
      <c r="Q400" s="90" t="str">
        <f t="shared" si="22"/>
        <v/>
      </c>
    </row>
    <row r="401" spans="10:17" ht="18" customHeight="1" x14ac:dyDescent="0.2">
      <c r="J401" s="30"/>
      <c r="K401" s="7"/>
      <c r="L401" s="7"/>
      <c r="M401" s="13"/>
      <c r="N401" s="13"/>
      <c r="O401" s="16" t="str">
        <f>IF(L401&lt;&gt;"",VLOOKUP(L401,#REF!,14,FALSE),"")</f>
        <v/>
      </c>
      <c r="P401" s="86">
        <f t="shared" si="23"/>
        <v>0</v>
      </c>
      <c r="Q401" s="90" t="str">
        <f t="shared" si="22"/>
        <v/>
      </c>
    </row>
    <row r="402" spans="10:17" ht="18" customHeight="1" x14ac:dyDescent="0.2">
      <c r="J402" s="30"/>
      <c r="K402" s="7"/>
      <c r="L402" s="7"/>
      <c r="M402" s="13"/>
      <c r="N402" s="13"/>
      <c r="O402" s="16" t="str">
        <f>IF(L402&lt;&gt;"",VLOOKUP(L402,#REF!,14,FALSE),"")</f>
        <v/>
      </c>
      <c r="P402" s="86">
        <f t="shared" si="23"/>
        <v>0</v>
      </c>
      <c r="Q402" s="90" t="str">
        <f t="shared" si="22"/>
        <v/>
      </c>
    </row>
    <row r="403" spans="10:17" ht="18" customHeight="1" x14ac:dyDescent="0.2">
      <c r="J403" s="30"/>
      <c r="K403" s="7"/>
      <c r="L403" s="7"/>
      <c r="M403" s="13"/>
      <c r="N403" s="13"/>
      <c r="O403" s="16" t="str">
        <f>IF(L403&lt;&gt;"",VLOOKUP(L403,#REF!,14,FALSE),"")</f>
        <v/>
      </c>
      <c r="P403" s="86">
        <f t="shared" si="23"/>
        <v>0</v>
      </c>
      <c r="Q403" s="90" t="str">
        <f t="shared" si="22"/>
        <v/>
      </c>
    </row>
    <row r="404" spans="10:17" ht="18" customHeight="1" x14ac:dyDescent="0.2">
      <c r="J404" s="30"/>
      <c r="K404" s="7"/>
      <c r="L404" s="7"/>
      <c r="M404" s="13"/>
      <c r="N404" s="13"/>
      <c r="O404" s="16" t="str">
        <f>IF(L404&lt;&gt;"",VLOOKUP(L404,#REF!,14,FALSE),"")</f>
        <v/>
      </c>
      <c r="P404" s="86">
        <f t="shared" si="23"/>
        <v>0</v>
      </c>
      <c r="Q404" s="90" t="str">
        <f t="shared" si="22"/>
        <v/>
      </c>
    </row>
    <row r="405" spans="10:17" ht="18" customHeight="1" x14ac:dyDescent="0.2">
      <c r="J405" s="30"/>
      <c r="K405" s="7"/>
      <c r="L405" s="7"/>
      <c r="M405" s="13"/>
      <c r="N405" s="13"/>
      <c r="O405" s="16" t="str">
        <f>IF(L405&lt;&gt;"",VLOOKUP(L405,#REF!,14,FALSE),"")</f>
        <v/>
      </c>
      <c r="P405" s="86">
        <f t="shared" si="23"/>
        <v>0</v>
      </c>
      <c r="Q405" s="90" t="str">
        <f t="shared" si="22"/>
        <v/>
      </c>
    </row>
    <row r="406" spans="10:17" ht="18" customHeight="1" x14ac:dyDescent="0.2">
      <c r="J406" s="30"/>
      <c r="K406" s="7"/>
      <c r="L406" s="7"/>
      <c r="M406" s="13"/>
      <c r="N406" s="13"/>
      <c r="O406" s="16" t="str">
        <f>IF(L406&lt;&gt;"",VLOOKUP(L406,#REF!,14,FALSE),"")</f>
        <v/>
      </c>
      <c r="P406" s="86">
        <f t="shared" si="23"/>
        <v>0</v>
      </c>
      <c r="Q406" s="90" t="str">
        <f t="shared" si="22"/>
        <v/>
      </c>
    </row>
    <row r="407" spans="10:17" ht="18" customHeight="1" x14ac:dyDescent="0.2">
      <c r="J407" s="30"/>
      <c r="K407" s="7"/>
      <c r="L407" s="7"/>
      <c r="M407" s="13"/>
      <c r="N407" s="13"/>
      <c r="O407" s="16" t="str">
        <f>IF(L407&lt;&gt;"",VLOOKUP(L407,#REF!,14,FALSE),"")</f>
        <v/>
      </c>
      <c r="P407" s="86">
        <f t="shared" si="23"/>
        <v>0</v>
      </c>
      <c r="Q407" s="90" t="str">
        <f t="shared" si="22"/>
        <v/>
      </c>
    </row>
    <row r="408" spans="10:17" ht="18" customHeight="1" x14ac:dyDescent="0.2">
      <c r="J408" s="30"/>
      <c r="K408" s="7"/>
      <c r="L408" s="7"/>
      <c r="M408" s="13"/>
      <c r="N408" s="13"/>
      <c r="O408" s="16" t="str">
        <f>IF(L408&lt;&gt;"",VLOOKUP(L408,#REF!,14,FALSE),"")</f>
        <v/>
      </c>
      <c r="P408" s="86">
        <f t="shared" si="23"/>
        <v>0</v>
      </c>
      <c r="Q408" s="90" t="str">
        <f t="shared" si="22"/>
        <v/>
      </c>
    </row>
    <row r="409" spans="10:17" ht="18" customHeight="1" x14ac:dyDescent="0.2">
      <c r="J409" s="30"/>
      <c r="K409" s="7"/>
      <c r="L409" s="7"/>
      <c r="M409" s="13"/>
      <c r="N409" s="13"/>
      <c r="O409" s="16" t="str">
        <f>IF(L409&lt;&gt;"",VLOOKUP(L409,#REF!,14,FALSE),"")</f>
        <v/>
      </c>
      <c r="P409" s="86">
        <f t="shared" si="23"/>
        <v>0</v>
      </c>
      <c r="Q409" s="90" t="str">
        <f t="shared" si="22"/>
        <v/>
      </c>
    </row>
    <row r="410" spans="10:17" ht="18" customHeight="1" x14ac:dyDescent="0.2">
      <c r="J410" s="30"/>
      <c r="K410" s="7"/>
      <c r="L410" s="7"/>
      <c r="M410" s="13"/>
      <c r="N410" s="13"/>
      <c r="O410" s="16" t="str">
        <f>IF(L410&lt;&gt;"",VLOOKUP(L410,#REF!,14,FALSE),"")</f>
        <v/>
      </c>
      <c r="P410" s="86">
        <f t="shared" si="23"/>
        <v>0</v>
      </c>
      <c r="Q410" s="90" t="str">
        <f t="shared" si="22"/>
        <v/>
      </c>
    </row>
    <row r="411" spans="10:17" ht="18" customHeight="1" x14ac:dyDescent="0.2">
      <c r="J411" s="30"/>
      <c r="K411" s="7"/>
      <c r="L411" s="7"/>
      <c r="M411" s="13"/>
      <c r="N411" s="13"/>
      <c r="O411" s="16" t="str">
        <f>IF(L411&lt;&gt;"",VLOOKUP(L411,#REF!,14,FALSE),"")</f>
        <v/>
      </c>
      <c r="P411" s="86">
        <f t="shared" si="23"/>
        <v>0</v>
      </c>
      <c r="Q411" s="90" t="str">
        <f t="shared" si="22"/>
        <v/>
      </c>
    </row>
    <row r="412" spans="10:17" ht="18" customHeight="1" x14ac:dyDescent="0.2">
      <c r="J412" s="30"/>
      <c r="K412" s="7"/>
      <c r="L412" s="7"/>
      <c r="M412" s="13"/>
      <c r="N412" s="13"/>
      <c r="O412" s="16" t="str">
        <f>IF(L412&lt;&gt;"",VLOOKUP(L412,#REF!,14,FALSE),"")</f>
        <v/>
      </c>
      <c r="P412" s="86">
        <f t="shared" si="23"/>
        <v>0</v>
      </c>
      <c r="Q412" s="90" t="str">
        <f t="shared" si="22"/>
        <v/>
      </c>
    </row>
    <row r="413" spans="10:17" ht="18" customHeight="1" x14ac:dyDescent="0.2">
      <c r="J413" s="30"/>
      <c r="K413" s="7"/>
      <c r="L413" s="7"/>
      <c r="M413" s="13"/>
      <c r="N413" s="13"/>
      <c r="O413" s="16" t="str">
        <f>IF(L413&lt;&gt;"",VLOOKUP(L413,#REF!,14,FALSE),"")</f>
        <v/>
      </c>
      <c r="P413" s="86">
        <f t="shared" si="23"/>
        <v>0</v>
      </c>
      <c r="Q413" s="90" t="str">
        <f t="shared" si="22"/>
        <v/>
      </c>
    </row>
    <row r="414" spans="10:17" ht="18" customHeight="1" x14ac:dyDescent="0.2">
      <c r="J414" s="30"/>
      <c r="K414" s="7"/>
      <c r="L414" s="7"/>
      <c r="M414" s="13"/>
      <c r="N414" s="13"/>
      <c r="O414" s="16" t="str">
        <f>IF(L414&lt;&gt;"",VLOOKUP(L414,#REF!,14,FALSE),"")</f>
        <v/>
      </c>
      <c r="P414" s="86">
        <f t="shared" si="23"/>
        <v>0</v>
      </c>
      <c r="Q414" s="90" t="str">
        <f t="shared" si="22"/>
        <v/>
      </c>
    </row>
    <row r="415" spans="10:17" ht="18" customHeight="1" x14ac:dyDescent="0.2">
      <c r="J415" s="30"/>
      <c r="K415" s="7"/>
      <c r="L415" s="7"/>
      <c r="M415" s="13"/>
      <c r="N415" s="13"/>
      <c r="O415" s="16" t="str">
        <f>IF(L415&lt;&gt;"",VLOOKUP(L415,#REF!,14,FALSE),"")</f>
        <v/>
      </c>
      <c r="P415" s="86">
        <f t="shared" si="23"/>
        <v>0</v>
      </c>
      <c r="Q415" s="90" t="str">
        <f t="shared" si="22"/>
        <v/>
      </c>
    </row>
    <row r="416" spans="10:17" ht="18" customHeight="1" x14ac:dyDescent="0.2">
      <c r="J416" s="88" t="str">
        <f>IF(P416=0,"")</f>
        <v/>
      </c>
      <c r="K416" s="89"/>
      <c r="L416" s="88" t="s">
        <v>273</v>
      </c>
      <c r="M416" s="89"/>
      <c r="N416" s="89"/>
      <c r="O416" s="91" t="s">
        <v>32</v>
      </c>
      <c r="P416" s="92">
        <f>SUBTOTAL(9,P386:P415)</f>
        <v>0</v>
      </c>
      <c r="Q416" s="90" t="str">
        <f>IF(K385="","",IF(K385&lt;&gt;"","Conteúdo OK",""))</f>
        <v/>
      </c>
    </row>
    <row r="417" spans="10:17" ht="18" customHeight="1" x14ac:dyDescent="0.2">
      <c r="J417" s="88" t="s">
        <v>273</v>
      </c>
      <c r="K417" s="89"/>
      <c r="L417" s="88" t="s">
        <v>273</v>
      </c>
      <c r="M417" s="89"/>
      <c r="N417" s="89"/>
      <c r="O417" s="89"/>
      <c r="P417" s="89"/>
      <c r="Q417" s="90" t="str">
        <f>IF(K385="","",IF(K385&lt;&gt;"","Conteúdo OK",""))</f>
        <v/>
      </c>
    </row>
    <row r="418" spans="10:17" ht="39.950000000000003" customHeight="1" x14ac:dyDescent="0.2">
      <c r="J418" s="29"/>
      <c r="K418" s="472"/>
      <c r="L418" s="473"/>
      <c r="M418" s="473"/>
      <c r="N418" s="473"/>
      <c r="O418" s="473"/>
      <c r="P418" s="474"/>
      <c r="Q418" s="90" t="str">
        <f>IF(K418="","",IF(K418&lt;&gt;"","Conteúdo OK",""))</f>
        <v/>
      </c>
    </row>
    <row r="419" spans="10:17" ht="18" customHeight="1" x14ac:dyDescent="0.2">
      <c r="J419" s="30"/>
      <c r="K419" s="7"/>
      <c r="L419" s="7"/>
      <c r="M419" s="13"/>
      <c r="N419" s="13"/>
      <c r="O419" s="16" t="str">
        <f>IF(L419&lt;&gt;"",VLOOKUP(L419,#REF!,14,FALSE),"")</f>
        <v/>
      </c>
      <c r="P419" s="86">
        <f>IF(L419&lt;&gt;"",O419*M419,0)</f>
        <v>0</v>
      </c>
      <c r="Q419" s="90" t="str">
        <f t="shared" ref="Q419:Q448" si="24">IF(L419="","",IF(L419&lt;&gt;"","Conteúdo OK",""))</f>
        <v/>
      </c>
    </row>
    <row r="420" spans="10:17" ht="18" customHeight="1" x14ac:dyDescent="0.2">
      <c r="J420" s="30"/>
      <c r="K420" s="7"/>
      <c r="L420" s="7"/>
      <c r="M420" s="13"/>
      <c r="N420" s="13"/>
      <c r="O420" s="16" t="str">
        <f>IF(L420&lt;&gt;"",VLOOKUP(L420,#REF!,14,FALSE),"")</f>
        <v/>
      </c>
      <c r="P420" s="86">
        <f t="shared" ref="P420:P448" si="25">IF(L420&lt;&gt;"",O420*M420,0)</f>
        <v>0</v>
      </c>
      <c r="Q420" s="90" t="str">
        <f t="shared" si="24"/>
        <v/>
      </c>
    </row>
    <row r="421" spans="10:17" ht="18" customHeight="1" x14ac:dyDescent="0.2">
      <c r="J421" s="30"/>
      <c r="K421" s="7"/>
      <c r="L421" s="7"/>
      <c r="M421" s="13"/>
      <c r="N421" s="13"/>
      <c r="O421" s="16" t="str">
        <f>IF(L421&lt;&gt;"",VLOOKUP(L421,#REF!,14,FALSE),"")</f>
        <v/>
      </c>
      <c r="P421" s="86">
        <f t="shared" si="25"/>
        <v>0</v>
      </c>
      <c r="Q421" s="90" t="str">
        <f t="shared" si="24"/>
        <v/>
      </c>
    </row>
    <row r="422" spans="10:17" ht="18" customHeight="1" x14ac:dyDescent="0.2">
      <c r="J422" s="30"/>
      <c r="K422" s="7"/>
      <c r="L422" s="7"/>
      <c r="M422" s="13"/>
      <c r="N422" s="13"/>
      <c r="O422" s="16" t="str">
        <f>IF(L422&lt;&gt;"",VLOOKUP(L422,#REF!,14,FALSE),"")</f>
        <v/>
      </c>
      <c r="P422" s="86">
        <f t="shared" si="25"/>
        <v>0</v>
      </c>
      <c r="Q422" s="90" t="str">
        <f t="shared" si="24"/>
        <v/>
      </c>
    </row>
    <row r="423" spans="10:17" ht="18" customHeight="1" x14ac:dyDescent="0.2">
      <c r="J423" s="30"/>
      <c r="K423" s="7"/>
      <c r="L423" s="7"/>
      <c r="M423" s="13"/>
      <c r="N423" s="13"/>
      <c r="O423" s="16" t="str">
        <f>IF(L423&lt;&gt;"",VLOOKUP(L423,#REF!,14,FALSE),"")</f>
        <v/>
      </c>
      <c r="P423" s="86">
        <f t="shared" si="25"/>
        <v>0</v>
      </c>
      <c r="Q423" s="90" t="str">
        <f t="shared" si="24"/>
        <v/>
      </c>
    </row>
    <row r="424" spans="10:17" ht="18" customHeight="1" x14ac:dyDescent="0.2">
      <c r="J424" s="30"/>
      <c r="K424" s="7"/>
      <c r="L424" s="7"/>
      <c r="M424" s="13"/>
      <c r="N424" s="13"/>
      <c r="O424" s="16" t="str">
        <f>IF(L424&lt;&gt;"",VLOOKUP(L424,#REF!,14,FALSE),"")</f>
        <v/>
      </c>
      <c r="P424" s="86">
        <f t="shared" si="25"/>
        <v>0</v>
      </c>
      <c r="Q424" s="90" t="str">
        <f t="shared" si="24"/>
        <v/>
      </c>
    </row>
    <row r="425" spans="10:17" ht="18" customHeight="1" x14ac:dyDescent="0.2">
      <c r="J425" s="30"/>
      <c r="K425" s="7"/>
      <c r="L425" s="7"/>
      <c r="M425" s="13"/>
      <c r="N425" s="13"/>
      <c r="O425" s="16" t="str">
        <f>IF(L425&lt;&gt;"",VLOOKUP(L425,#REF!,14,FALSE),"")</f>
        <v/>
      </c>
      <c r="P425" s="86">
        <f t="shared" si="25"/>
        <v>0</v>
      </c>
      <c r="Q425" s="90" t="str">
        <f t="shared" si="24"/>
        <v/>
      </c>
    </row>
    <row r="426" spans="10:17" ht="18" customHeight="1" x14ac:dyDescent="0.2">
      <c r="J426" s="30"/>
      <c r="K426" s="7"/>
      <c r="L426" s="7"/>
      <c r="M426" s="13"/>
      <c r="N426" s="13"/>
      <c r="O426" s="16" t="str">
        <f>IF(L426&lt;&gt;"",VLOOKUP(L426,#REF!,14,FALSE),"")</f>
        <v/>
      </c>
      <c r="P426" s="86">
        <f t="shared" si="25"/>
        <v>0</v>
      </c>
      <c r="Q426" s="90" t="str">
        <f t="shared" si="24"/>
        <v/>
      </c>
    </row>
    <row r="427" spans="10:17" ht="18" customHeight="1" x14ac:dyDescent="0.2">
      <c r="J427" s="30"/>
      <c r="K427" s="7"/>
      <c r="L427" s="7"/>
      <c r="M427" s="13"/>
      <c r="N427" s="13"/>
      <c r="O427" s="16" t="str">
        <f>IF(L427&lt;&gt;"",VLOOKUP(L427,#REF!,14,FALSE),"")</f>
        <v/>
      </c>
      <c r="P427" s="86">
        <f t="shared" si="25"/>
        <v>0</v>
      </c>
      <c r="Q427" s="90" t="str">
        <f t="shared" si="24"/>
        <v/>
      </c>
    </row>
    <row r="428" spans="10:17" ht="18" customHeight="1" x14ac:dyDescent="0.2">
      <c r="J428" s="30"/>
      <c r="K428" s="7"/>
      <c r="L428" s="7"/>
      <c r="M428" s="13"/>
      <c r="N428" s="13"/>
      <c r="O428" s="16" t="str">
        <f>IF(L428&lt;&gt;"",VLOOKUP(L428,#REF!,14,FALSE),"")</f>
        <v/>
      </c>
      <c r="P428" s="86">
        <f t="shared" si="25"/>
        <v>0</v>
      </c>
      <c r="Q428" s="90" t="str">
        <f t="shared" si="24"/>
        <v/>
      </c>
    </row>
    <row r="429" spans="10:17" ht="18" customHeight="1" x14ac:dyDescent="0.2">
      <c r="J429" s="30"/>
      <c r="K429" s="7"/>
      <c r="L429" s="7"/>
      <c r="M429" s="13"/>
      <c r="N429" s="13"/>
      <c r="O429" s="16" t="str">
        <f>IF(L429&lt;&gt;"",VLOOKUP(L429,#REF!,14,FALSE),"")</f>
        <v/>
      </c>
      <c r="P429" s="86">
        <f t="shared" si="25"/>
        <v>0</v>
      </c>
      <c r="Q429" s="90" t="str">
        <f t="shared" si="24"/>
        <v/>
      </c>
    </row>
    <row r="430" spans="10:17" ht="18" customHeight="1" x14ac:dyDescent="0.2">
      <c r="J430" s="30"/>
      <c r="K430" s="7"/>
      <c r="L430" s="7"/>
      <c r="M430" s="13"/>
      <c r="N430" s="13"/>
      <c r="O430" s="16" t="str">
        <f>IF(L430&lt;&gt;"",VLOOKUP(L430,#REF!,14,FALSE),"")</f>
        <v/>
      </c>
      <c r="P430" s="86">
        <f t="shared" si="25"/>
        <v>0</v>
      </c>
      <c r="Q430" s="90" t="str">
        <f t="shared" si="24"/>
        <v/>
      </c>
    </row>
    <row r="431" spans="10:17" ht="18" customHeight="1" x14ac:dyDescent="0.2">
      <c r="J431" s="30"/>
      <c r="K431" s="7"/>
      <c r="L431" s="7"/>
      <c r="M431" s="13"/>
      <c r="N431" s="13"/>
      <c r="O431" s="16" t="str">
        <f>IF(L431&lt;&gt;"",VLOOKUP(L431,#REF!,14,FALSE),"")</f>
        <v/>
      </c>
      <c r="P431" s="86">
        <f t="shared" si="25"/>
        <v>0</v>
      </c>
      <c r="Q431" s="90" t="str">
        <f t="shared" si="24"/>
        <v/>
      </c>
    </row>
    <row r="432" spans="10:17" ht="18" customHeight="1" x14ac:dyDescent="0.2">
      <c r="J432" s="30"/>
      <c r="K432" s="7"/>
      <c r="L432" s="7"/>
      <c r="M432" s="13"/>
      <c r="N432" s="13"/>
      <c r="O432" s="16" t="str">
        <f>IF(L432&lt;&gt;"",VLOOKUP(L432,#REF!,14,FALSE),"")</f>
        <v/>
      </c>
      <c r="P432" s="86">
        <f t="shared" si="25"/>
        <v>0</v>
      </c>
      <c r="Q432" s="90" t="str">
        <f t="shared" si="24"/>
        <v/>
      </c>
    </row>
    <row r="433" spans="10:17" ht="18" customHeight="1" x14ac:dyDescent="0.2">
      <c r="J433" s="30"/>
      <c r="K433" s="7"/>
      <c r="L433" s="7"/>
      <c r="M433" s="13"/>
      <c r="N433" s="13"/>
      <c r="O433" s="16" t="str">
        <f>IF(L433&lt;&gt;"",VLOOKUP(L433,#REF!,14,FALSE),"")</f>
        <v/>
      </c>
      <c r="P433" s="86">
        <f t="shared" si="25"/>
        <v>0</v>
      </c>
      <c r="Q433" s="90" t="str">
        <f t="shared" si="24"/>
        <v/>
      </c>
    </row>
    <row r="434" spans="10:17" ht="18" customHeight="1" x14ac:dyDescent="0.2">
      <c r="J434" s="30"/>
      <c r="K434" s="7"/>
      <c r="L434" s="7"/>
      <c r="M434" s="13"/>
      <c r="N434" s="13"/>
      <c r="O434" s="16" t="str">
        <f>IF(L434&lt;&gt;"",VLOOKUP(L434,#REF!,14,FALSE),"")</f>
        <v/>
      </c>
      <c r="P434" s="86">
        <f t="shared" si="25"/>
        <v>0</v>
      </c>
      <c r="Q434" s="90" t="str">
        <f t="shared" si="24"/>
        <v/>
      </c>
    </row>
    <row r="435" spans="10:17" ht="18" customHeight="1" x14ac:dyDescent="0.2">
      <c r="J435" s="30"/>
      <c r="K435" s="7"/>
      <c r="L435" s="7"/>
      <c r="M435" s="13"/>
      <c r="N435" s="13"/>
      <c r="O435" s="16" t="str">
        <f>IF(L435&lt;&gt;"",VLOOKUP(L435,#REF!,14,FALSE),"")</f>
        <v/>
      </c>
      <c r="P435" s="86">
        <f t="shared" si="25"/>
        <v>0</v>
      </c>
      <c r="Q435" s="90" t="str">
        <f t="shared" si="24"/>
        <v/>
      </c>
    </row>
    <row r="436" spans="10:17" ht="18" customHeight="1" x14ac:dyDescent="0.2">
      <c r="J436" s="30"/>
      <c r="K436" s="7"/>
      <c r="L436" s="7"/>
      <c r="M436" s="13"/>
      <c r="N436" s="13"/>
      <c r="O436" s="16" t="str">
        <f>IF(L436&lt;&gt;"",VLOOKUP(L436,#REF!,14,FALSE),"")</f>
        <v/>
      </c>
      <c r="P436" s="86">
        <f t="shared" si="25"/>
        <v>0</v>
      </c>
      <c r="Q436" s="90" t="str">
        <f t="shared" si="24"/>
        <v/>
      </c>
    </row>
    <row r="437" spans="10:17" ht="18" customHeight="1" x14ac:dyDescent="0.2">
      <c r="J437" s="30"/>
      <c r="K437" s="7"/>
      <c r="L437" s="7"/>
      <c r="M437" s="13"/>
      <c r="N437" s="13"/>
      <c r="O437" s="16" t="str">
        <f>IF(L437&lt;&gt;"",VLOOKUP(L437,#REF!,14,FALSE),"")</f>
        <v/>
      </c>
      <c r="P437" s="86">
        <f t="shared" si="25"/>
        <v>0</v>
      </c>
      <c r="Q437" s="90" t="str">
        <f t="shared" si="24"/>
        <v/>
      </c>
    </row>
    <row r="438" spans="10:17" ht="18" customHeight="1" x14ac:dyDescent="0.2">
      <c r="J438" s="30"/>
      <c r="K438" s="7"/>
      <c r="L438" s="7"/>
      <c r="M438" s="13"/>
      <c r="N438" s="13"/>
      <c r="O438" s="16" t="str">
        <f>IF(L438&lt;&gt;"",VLOOKUP(L438,#REF!,14,FALSE),"")</f>
        <v/>
      </c>
      <c r="P438" s="86">
        <f t="shared" si="25"/>
        <v>0</v>
      </c>
      <c r="Q438" s="90" t="str">
        <f t="shared" si="24"/>
        <v/>
      </c>
    </row>
    <row r="439" spans="10:17" ht="18" customHeight="1" x14ac:dyDescent="0.2">
      <c r="J439" s="30"/>
      <c r="K439" s="7"/>
      <c r="L439" s="7"/>
      <c r="M439" s="13"/>
      <c r="N439" s="13"/>
      <c r="O439" s="16" t="str">
        <f>IF(L439&lt;&gt;"",VLOOKUP(L439,#REF!,14,FALSE),"")</f>
        <v/>
      </c>
      <c r="P439" s="86">
        <f t="shared" si="25"/>
        <v>0</v>
      </c>
      <c r="Q439" s="90" t="str">
        <f t="shared" si="24"/>
        <v/>
      </c>
    </row>
    <row r="440" spans="10:17" ht="18" customHeight="1" x14ac:dyDescent="0.2">
      <c r="J440" s="30"/>
      <c r="K440" s="7"/>
      <c r="L440" s="7"/>
      <c r="M440" s="13"/>
      <c r="N440" s="13"/>
      <c r="O440" s="16" t="str">
        <f>IF(L440&lt;&gt;"",VLOOKUP(L440,#REF!,14,FALSE),"")</f>
        <v/>
      </c>
      <c r="P440" s="86">
        <f t="shared" si="25"/>
        <v>0</v>
      </c>
      <c r="Q440" s="90" t="str">
        <f t="shared" si="24"/>
        <v/>
      </c>
    </row>
    <row r="441" spans="10:17" ht="18" customHeight="1" x14ac:dyDescent="0.2">
      <c r="J441" s="30"/>
      <c r="K441" s="7"/>
      <c r="L441" s="7"/>
      <c r="M441" s="13"/>
      <c r="N441" s="13"/>
      <c r="O441" s="16" t="str">
        <f>IF(L441&lt;&gt;"",VLOOKUP(L441,#REF!,14,FALSE),"")</f>
        <v/>
      </c>
      <c r="P441" s="86">
        <f t="shared" si="25"/>
        <v>0</v>
      </c>
      <c r="Q441" s="90" t="str">
        <f t="shared" si="24"/>
        <v/>
      </c>
    </row>
    <row r="442" spans="10:17" ht="18" customHeight="1" x14ac:dyDescent="0.2">
      <c r="J442" s="30"/>
      <c r="K442" s="7"/>
      <c r="L442" s="7"/>
      <c r="M442" s="13"/>
      <c r="N442" s="13"/>
      <c r="O442" s="16" t="str">
        <f>IF(L442&lt;&gt;"",VLOOKUP(L442,#REF!,14,FALSE),"")</f>
        <v/>
      </c>
      <c r="P442" s="86">
        <f t="shared" si="25"/>
        <v>0</v>
      </c>
      <c r="Q442" s="90" t="str">
        <f t="shared" si="24"/>
        <v/>
      </c>
    </row>
    <row r="443" spans="10:17" ht="18" customHeight="1" x14ac:dyDescent="0.2">
      <c r="J443" s="30"/>
      <c r="K443" s="7"/>
      <c r="L443" s="7"/>
      <c r="M443" s="13"/>
      <c r="N443" s="13"/>
      <c r="O443" s="16" t="str">
        <f>IF(L443&lt;&gt;"",VLOOKUP(L443,#REF!,14,FALSE),"")</f>
        <v/>
      </c>
      <c r="P443" s="86">
        <f t="shared" si="25"/>
        <v>0</v>
      </c>
      <c r="Q443" s="90" t="str">
        <f t="shared" si="24"/>
        <v/>
      </c>
    </row>
    <row r="444" spans="10:17" ht="18" customHeight="1" x14ac:dyDescent="0.2">
      <c r="J444" s="30"/>
      <c r="K444" s="7"/>
      <c r="L444" s="7"/>
      <c r="M444" s="13"/>
      <c r="N444" s="13"/>
      <c r="O444" s="16" t="str">
        <f>IF(L444&lt;&gt;"",VLOOKUP(L444,#REF!,14,FALSE),"")</f>
        <v/>
      </c>
      <c r="P444" s="86">
        <f t="shared" si="25"/>
        <v>0</v>
      </c>
      <c r="Q444" s="90" t="str">
        <f t="shared" si="24"/>
        <v/>
      </c>
    </row>
    <row r="445" spans="10:17" ht="18" customHeight="1" x14ac:dyDescent="0.2">
      <c r="J445" s="30"/>
      <c r="K445" s="7"/>
      <c r="L445" s="7"/>
      <c r="M445" s="13"/>
      <c r="N445" s="13"/>
      <c r="O445" s="16" t="str">
        <f>IF(L445&lt;&gt;"",VLOOKUP(L445,#REF!,14,FALSE),"")</f>
        <v/>
      </c>
      <c r="P445" s="86">
        <f t="shared" si="25"/>
        <v>0</v>
      </c>
      <c r="Q445" s="90" t="str">
        <f t="shared" si="24"/>
        <v/>
      </c>
    </row>
    <row r="446" spans="10:17" ht="18" customHeight="1" x14ac:dyDescent="0.2">
      <c r="J446" s="30"/>
      <c r="K446" s="7"/>
      <c r="L446" s="7"/>
      <c r="M446" s="13"/>
      <c r="N446" s="13"/>
      <c r="O446" s="16" t="str">
        <f>IF(L446&lt;&gt;"",VLOOKUP(L446,#REF!,14,FALSE),"")</f>
        <v/>
      </c>
      <c r="P446" s="86">
        <f t="shared" si="25"/>
        <v>0</v>
      </c>
      <c r="Q446" s="90" t="str">
        <f t="shared" si="24"/>
        <v/>
      </c>
    </row>
    <row r="447" spans="10:17" ht="18" customHeight="1" x14ac:dyDescent="0.2">
      <c r="J447" s="30"/>
      <c r="K447" s="7"/>
      <c r="L447" s="7"/>
      <c r="M447" s="13"/>
      <c r="N447" s="13"/>
      <c r="O447" s="16" t="str">
        <f>IF(L447&lt;&gt;"",VLOOKUP(L447,#REF!,14,FALSE),"")</f>
        <v/>
      </c>
      <c r="P447" s="86">
        <f t="shared" si="25"/>
        <v>0</v>
      </c>
      <c r="Q447" s="90" t="str">
        <f t="shared" si="24"/>
        <v/>
      </c>
    </row>
    <row r="448" spans="10:17" ht="18" customHeight="1" x14ac:dyDescent="0.2">
      <c r="J448" s="30"/>
      <c r="K448" s="7"/>
      <c r="L448" s="7"/>
      <c r="M448" s="13"/>
      <c r="N448" s="13"/>
      <c r="O448" s="16" t="str">
        <f>IF(L448&lt;&gt;"",VLOOKUP(L448,#REF!,14,FALSE),"")</f>
        <v/>
      </c>
      <c r="P448" s="86">
        <f t="shared" si="25"/>
        <v>0</v>
      </c>
      <c r="Q448" s="90" t="str">
        <f t="shared" si="24"/>
        <v/>
      </c>
    </row>
    <row r="449" spans="10:17" ht="18" customHeight="1" x14ac:dyDescent="0.2">
      <c r="J449" s="88" t="str">
        <f>IF(P449=0,"")</f>
        <v/>
      </c>
      <c r="K449" s="89"/>
      <c r="L449" s="88" t="s">
        <v>273</v>
      </c>
      <c r="M449" s="89"/>
      <c r="N449" s="89"/>
      <c r="O449" s="91" t="s">
        <v>32</v>
      </c>
      <c r="P449" s="92">
        <f>SUBTOTAL(9,P419:P448)</f>
        <v>0</v>
      </c>
      <c r="Q449" s="90" t="str">
        <f>IF(K418="","",IF(K418&lt;&gt;"","Conteúdo OK",""))</f>
        <v/>
      </c>
    </row>
    <row r="450" spans="10:17" ht="18" customHeight="1" x14ac:dyDescent="0.2">
      <c r="J450" s="88" t="s">
        <v>273</v>
      </c>
      <c r="K450" s="89"/>
      <c r="L450" s="88" t="s">
        <v>273</v>
      </c>
      <c r="M450" s="89"/>
      <c r="N450" s="89"/>
      <c r="O450" s="89"/>
      <c r="P450" s="89"/>
      <c r="Q450" s="90" t="str">
        <f>IF(K418="","",IF(K418&lt;&gt;"","Conteúdo OK",""))</f>
        <v/>
      </c>
    </row>
    <row r="451" spans="10:17" ht="39.950000000000003" customHeight="1" x14ac:dyDescent="0.2">
      <c r="J451" s="29"/>
      <c r="K451" s="472"/>
      <c r="L451" s="473"/>
      <c r="M451" s="473"/>
      <c r="N451" s="473"/>
      <c r="O451" s="473"/>
      <c r="P451" s="474"/>
      <c r="Q451" s="90" t="str">
        <f>IF(K451="","",IF(K451&lt;&gt;"","Conteúdo OK",""))</f>
        <v/>
      </c>
    </row>
    <row r="452" spans="10:17" ht="18" customHeight="1" x14ac:dyDescent="0.2">
      <c r="J452" s="30"/>
      <c r="K452" s="7"/>
      <c r="L452" s="7"/>
      <c r="M452" s="13"/>
      <c r="N452" s="13"/>
      <c r="O452" s="16" t="str">
        <f>IF(L452&lt;&gt;"",VLOOKUP(L452,#REF!,14,FALSE),"")</f>
        <v/>
      </c>
      <c r="P452" s="86">
        <f>IF(L452&lt;&gt;"",O452*M452,0)</f>
        <v>0</v>
      </c>
      <c r="Q452" s="90" t="str">
        <f t="shared" ref="Q452:Q481" si="26">IF(L452="","",IF(L452&lt;&gt;"","Conteúdo OK",""))</f>
        <v/>
      </c>
    </row>
    <row r="453" spans="10:17" ht="18" customHeight="1" x14ac:dyDescent="0.2">
      <c r="J453" s="30"/>
      <c r="K453" s="7"/>
      <c r="L453" s="7"/>
      <c r="M453" s="13"/>
      <c r="N453" s="13"/>
      <c r="O453" s="16" t="str">
        <f>IF(L453&lt;&gt;"",VLOOKUP(L453,#REF!,14,FALSE),"")</f>
        <v/>
      </c>
      <c r="P453" s="86">
        <f t="shared" ref="P453:P481" si="27">IF(L453&lt;&gt;"",O453*M453,0)</f>
        <v>0</v>
      </c>
      <c r="Q453" s="90" t="str">
        <f t="shared" si="26"/>
        <v/>
      </c>
    </row>
    <row r="454" spans="10:17" ht="18" customHeight="1" x14ac:dyDescent="0.2">
      <c r="J454" s="30"/>
      <c r="K454" s="7"/>
      <c r="L454" s="7"/>
      <c r="M454" s="13"/>
      <c r="N454" s="13"/>
      <c r="O454" s="16" t="str">
        <f>IF(L454&lt;&gt;"",VLOOKUP(L454,#REF!,14,FALSE),"")</f>
        <v/>
      </c>
      <c r="P454" s="86">
        <f t="shared" si="27"/>
        <v>0</v>
      </c>
      <c r="Q454" s="90" t="str">
        <f t="shared" si="26"/>
        <v/>
      </c>
    </row>
    <row r="455" spans="10:17" ht="18" customHeight="1" x14ac:dyDescent="0.2">
      <c r="J455" s="30"/>
      <c r="K455" s="7"/>
      <c r="L455" s="7"/>
      <c r="M455" s="13"/>
      <c r="N455" s="13"/>
      <c r="O455" s="16" t="str">
        <f>IF(L455&lt;&gt;"",VLOOKUP(L455,#REF!,14,FALSE),"")</f>
        <v/>
      </c>
      <c r="P455" s="86">
        <f t="shared" si="27"/>
        <v>0</v>
      </c>
      <c r="Q455" s="90" t="str">
        <f t="shared" si="26"/>
        <v/>
      </c>
    </row>
    <row r="456" spans="10:17" ht="18" customHeight="1" x14ac:dyDescent="0.2">
      <c r="J456" s="30"/>
      <c r="K456" s="7"/>
      <c r="L456" s="7"/>
      <c r="M456" s="13"/>
      <c r="N456" s="13"/>
      <c r="O456" s="16" t="str">
        <f>IF(L456&lt;&gt;"",VLOOKUP(L456,#REF!,14,FALSE),"")</f>
        <v/>
      </c>
      <c r="P456" s="86">
        <f t="shared" si="27"/>
        <v>0</v>
      </c>
      <c r="Q456" s="90" t="str">
        <f t="shared" si="26"/>
        <v/>
      </c>
    </row>
    <row r="457" spans="10:17" ht="18" customHeight="1" x14ac:dyDescent="0.2">
      <c r="J457" s="30"/>
      <c r="K457" s="7"/>
      <c r="L457" s="7"/>
      <c r="M457" s="13"/>
      <c r="N457" s="13"/>
      <c r="O457" s="16" t="str">
        <f>IF(L457&lt;&gt;"",VLOOKUP(L457,#REF!,14,FALSE),"")</f>
        <v/>
      </c>
      <c r="P457" s="86">
        <f t="shared" si="27"/>
        <v>0</v>
      </c>
      <c r="Q457" s="90" t="str">
        <f t="shared" si="26"/>
        <v/>
      </c>
    </row>
    <row r="458" spans="10:17" ht="18" customHeight="1" x14ac:dyDescent="0.2">
      <c r="J458" s="30"/>
      <c r="K458" s="7"/>
      <c r="L458" s="7"/>
      <c r="M458" s="13"/>
      <c r="N458" s="13"/>
      <c r="O458" s="16" t="str">
        <f>IF(L458&lt;&gt;"",VLOOKUP(L458,#REF!,14,FALSE),"")</f>
        <v/>
      </c>
      <c r="P458" s="86">
        <f t="shared" si="27"/>
        <v>0</v>
      </c>
      <c r="Q458" s="90" t="str">
        <f t="shared" si="26"/>
        <v/>
      </c>
    </row>
    <row r="459" spans="10:17" ht="18" customHeight="1" x14ac:dyDescent="0.2">
      <c r="J459" s="30"/>
      <c r="K459" s="7"/>
      <c r="L459" s="7"/>
      <c r="M459" s="13"/>
      <c r="N459" s="13"/>
      <c r="O459" s="16" t="str">
        <f>IF(L459&lt;&gt;"",VLOOKUP(L459,#REF!,14,FALSE),"")</f>
        <v/>
      </c>
      <c r="P459" s="86">
        <f t="shared" si="27"/>
        <v>0</v>
      </c>
      <c r="Q459" s="90" t="str">
        <f t="shared" si="26"/>
        <v/>
      </c>
    </row>
    <row r="460" spans="10:17" ht="18" customHeight="1" x14ac:dyDescent="0.2">
      <c r="J460" s="30"/>
      <c r="K460" s="7"/>
      <c r="L460" s="7"/>
      <c r="M460" s="13"/>
      <c r="N460" s="13"/>
      <c r="O460" s="16" t="str">
        <f>IF(L460&lt;&gt;"",VLOOKUP(L460,#REF!,14,FALSE),"")</f>
        <v/>
      </c>
      <c r="P460" s="86">
        <f t="shared" si="27"/>
        <v>0</v>
      </c>
      <c r="Q460" s="90" t="str">
        <f t="shared" si="26"/>
        <v/>
      </c>
    </row>
    <row r="461" spans="10:17" ht="18" customHeight="1" x14ac:dyDescent="0.2">
      <c r="J461" s="30"/>
      <c r="K461" s="7"/>
      <c r="L461" s="7"/>
      <c r="M461" s="13"/>
      <c r="N461" s="13"/>
      <c r="O461" s="16" t="str">
        <f>IF(L461&lt;&gt;"",VLOOKUP(L461,#REF!,14,FALSE),"")</f>
        <v/>
      </c>
      <c r="P461" s="86">
        <f t="shared" si="27"/>
        <v>0</v>
      </c>
      <c r="Q461" s="90" t="str">
        <f t="shared" si="26"/>
        <v/>
      </c>
    </row>
    <row r="462" spans="10:17" ht="18" customHeight="1" x14ac:dyDescent="0.2">
      <c r="J462" s="30"/>
      <c r="K462" s="7"/>
      <c r="L462" s="7"/>
      <c r="M462" s="13"/>
      <c r="N462" s="13"/>
      <c r="O462" s="16" t="str">
        <f>IF(L462&lt;&gt;"",VLOOKUP(L462,#REF!,14,FALSE),"")</f>
        <v/>
      </c>
      <c r="P462" s="86">
        <f t="shared" si="27"/>
        <v>0</v>
      </c>
      <c r="Q462" s="90" t="str">
        <f t="shared" si="26"/>
        <v/>
      </c>
    </row>
    <row r="463" spans="10:17" ht="18" customHeight="1" x14ac:dyDescent="0.2">
      <c r="J463" s="30"/>
      <c r="K463" s="7"/>
      <c r="L463" s="7"/>
      <c r="M463" s="13"/>
      <c r="N463" s="13"/>
      <c r="O463" s="16" t="str">
        <f>IF(L463&lt;&gt;"",VLOOKUP(L463,#REF!,14,FALSE),"")</f>
        <v/>
      </c>
      <c r="P463" s="86">
        <f t="shared" si="27"/>
        <v>0</v>
      </c>
      <c r="Q463" s="90" t="str">
        <f t="shared" si="26"/>
        <v/>
      </c>
    </row>
    <row r="464" spans="10:17" ht="18" customHeight="1" x14ac:dyDescent="0.2">
      <c r="J464" s="30"/>
      <c r="K464" s="7"/>
      <c r="L464" s="7"/>
      <c r="M464" s="13"/>
      <c r="N464" s="13"/>
      <c r="O464" s="16" t="str">
        <f>IF(L464&lt;&gt;"",VLOOKUP(L464,#REF!,14,FALSE),"")</f>
        <v/>
      </c>
      <c r="P464" s="86">
        <f t="shared" si="27"/>
        <v>0</v>
      </c>
      <c r="Q464" s="90" t="str">
        <f t="shared" si="26"/>
        <v/>
      </c>
    </row>
    <row r="465" spans="10:17" ht="18" customHeight="1" x14ac:dyDescent="0.2">
      <c r="J465" s="30"/>
      <c r="K465" s="7"/>
      <c r="L465" s="7"/>
      <c r="M465" s="13"/>
      <c r="N465" s="13"/>
      <c r="O465" s="16" t="str">
        <f>IF(L465&lt;&gt;"",VLOOKUP(L465,#REF!,14,FALSE),"")</f>
        <v/>
      </c>
      <c r="P465" s="86">
        <f t="shared" si="27"/>
        <v>0</v>
      </c>
      <c r="Q465" s="90" t="str">
        <f t="shared" si="26"/>
        <v/>
      </c>
    </row>
    <row r="466" spans="10:17" ht="18" customHeight="1" x14ac:dyDescent="0.2">
      <c r="J466" s="30"/>
      <c r="K466" s="7"/>
      <c r="L466" s="7"/>
      <c r="M466" s="13"/>
      <c r="N466" s="13"/>
      <c r="O466" s="16" t="str">
        <f>IF(L466&lt;&gt;"",VLOOKUP(L466,#REF!,14,FALSE),"")</f>
        <v/>
      </c>
      <c r="P466" s="86">
        <f t="shared" si="27"/>
        <v>0</v>
      </c>
      <c r="Q466" s="90" t="str">
        <f t="shared" si="26"/>
        <v/>
      </c>
    </row>
    <row r="467" spans="10:17" ht="18" customHeight="1" x14ac:dyDescent="0.2">
      <c r="J467" s="30"/>
      <c r="K467" s="7"/>
      <c r="L467" s="7"/>
      <c r="M467" s="13"/>
      <c r="N467" s="13"/>
      <c r="O467" s="16" t="str">
        <f>IF(L467&lt;&gt;"",VLOOKUP(L467,#REF!,14,FALSE),"")</f>
        <v/>
      </c>
      <c r="P467" s="86">
        <f t="shared" si="27"/>
        <v>0</v>
      </c>
      <c r="Q467" s="90" t="str">
        <f t="shared" si="26"/>
        <v/>
      </c>
    </row>
    <row r="468" spans="10:17" ht="18" customHeight="1" x14ac:dyDescent="0.2">
      <c r="J468" s="30"/>
      <c r="K468" s="7"/>
      <c r="L468" s="7"/>
      <c r="M468" s="13"/>
      <c r="N468" s="13"/>
      <c r="O468" s="16" t="str">
        <f>IF(L468&lt;&gt;"",VLOOKUP(L468,#REF!,14,FALSE),"")</f>
        <v/>
      </c>
      <c r="P468" s="86">
        <f t="shared" si="27"/>
        <v>0</v>
      </c>
      <c r="Q468" s="90" t="str">
        <f t="shared" si="26"/>
        <v/>
      </c>
    </row>
    <row r="469" spans="10:17" ht="18" customHeight="1" x14ac:dyDescent="0.2">
      <c r="J469" s="30"/>
      <c r="K469" s="7"/>
      <c r="L469" s="7"/>
      <c r="M469" s="13"/>
      <c r="N469" s="13"/>
      <c r="O469" s="16" t="str">
        <f>IF(L469&lt;&gt;"",VLOOKUP(L469,#REF!,14,FALSE),"")</f>
        <v/>
      </c>
      <c r="P469" s="86">
        <f t="shared" si="27"/>
        <v>0</v>
      </c>
      <c r="Q469" s="90" t="str">
        <f t="shared" si="26"/>
        <v/>
      </c>
    </row>
    <row r="470" spans="10:17" ht="18" customHeight="1" x14ac:dyDescent="0.2">
      <c r="J470" s="30"/>
      <c r="K470" s="7"/>
      <c r="L470" s="7"/>
      <c r="M470" s="13"/>
      <c r="N470" s="13"/>
      <c r="O470" s="16" t="str">
        <f>IF(L470&lt;&gt;"",VLOOKUP(L470,#REF!,14,FALSE),"")</f>
        <v/>
      </c>
      <c r="P470" s="86">
        <f t="shared" si="27"/>
        <v>0</v>
      </c>
      <c r="Q470" s="90" t="str">
        <f t="shared" si="26"/>
        <v/>
      </c>
    </row>
    <row r="471" spans="10:17" ht="18" customHeight="1" x14ac:dyDescent="0.2">
      <c r="J471" s="30"/>
      <c r="K471" s="7"/>
      <c r="L471" s="7"/>
      <c r="M471" s="13"/>
      <c r="N471" s="13"/>
      <c r="O471" s="16" t="str">
        <f>IF(L471&lt;&gt;"",VLOOKUP(L471,#REF!,14,FALSE),"")</f>
        <v/>
      </c>
      <c r="P471" s="86">
        <f t="shared" si="27"/>
        <v>0</v>
      </c>
      <c r="Q471" s="90" t="str">
        <f t="shared" si="26"/>
        <v/>
      </c>
    </row>
    <row r="472" spans="10:17" ht="18" customHeight="1" x14ac:dyDescent="0.2">
      <c r="J472" s="30"/>
      <c r="K472" s="7"/>
      <c r="L472" s="7"/>
      <c r="M472" s="13"/>
      <c r="N472" s="13"/>
      <c r="O472" s="16" t="str">
        <f>IF(L472&lt;&gt;"",VLOOKUP(L472,#REF!,14,FALSE),"")</f>
        <v/>
      </c>
      <c r="P472" s="86">
        <f t="shared" si="27"/>
        <v>0</v>
      </c>
      <c r="Q472" s="90" t="str">
        <f t="shared" si="26"/>
        <v/>
      </c>
    </row>
    <row r="473" spans="10:17" ht="18" customHeight="1" x14ac:dyDescent="0.2">
      <c r="J473" s="30"/>
      <c r="K473" s="7"/>
      <c r="L473" s="7"/>
      <c r="M473" s="13"/>
      <c r="N473" s="13"/>
      <c r="O473" s="16" t="str">
        <f>IF(L473&lt;&gt;"",VLOOKUP(L473,#REF!,14,FALSE),"")</f>
        <v/>
      </c>
      <c r="P473" s="86">
        <f t="shared" si="27"/>
        <v>0</v>
      </c>
      <c r="Q473" s="90" t="str">
        <f t="shared" si="26"/>
        <v/>
      </c>
    </row>
    <row r="474" spans="10:17" ht="18" customHeight="1" x14ac:dyDescent="0.2">
      <c r="J474" s="30"/>
      <c r="K474" s="7"/>
      <c r="L474" s="7"/>
      <c r="M474" s="13"/>
      <c r="N474" s="13"/>
      <c r="O474" s="16" t="str">
        <f>IF(L474&lt;&gt;"",VLOOKUP(L474,#REF!,14,FALSE),"")</f>
        <v/>
      </c>
      <c r="P474" s="86">
        <f t="shared" si="27"/>
        <v>0</v>
      </c>
      <c r="Q474" s="90" t="str">
        <f t="shared" si="26"/>
        <v/>
      </c>
    </row>
    <row r="475" spans="10:17" ht="18" customHeight="1" x14ac:dyDescent="0.2">
      <c r="J475" s="30"/>
      <c r="K475" s="7"/>
      <c r="L475" s="7"/>
      <c r="M475" s="13"/>
      <c r="N475" s="13"/>
      <c r="O475" s="16" t="str">
        <f>IF(L475&lt;&gt;"",VLOOKUP(L475,#REF!,14,FALSE),"")</f>
        <v/>
      </c>
      <c r="P475" s="86">
        <f t="shared" si="27"/>
        <v>0</v>
      </c>
      <c r="Q475" s="90" t="str">
        <f t="shared" si="26"/>
        <v/>
      </c>
    </row>
    <row r="476" spans="10:17" ht="18" customHeight="1" x14ac:dyDescent="0.2">
      <c r="J476" s="30"/>
      <c r="K476" s="7"/>
      <c r="L476" s="7"/>
      <c r="M476" s="13"/>
      <c r="N476" s="13"/>
      <c r="O476" s="16" t="str">
        <f>IF(L476&lt;&gt;"",VLOOKUP(L476,#REF!,14,FALSE),"")</f>
        <v/>
      </c>
      <c r="P476" s="86">
        <f t="shared" si="27"/>
        <v>0</v>
      </c>
      <c r="Q476" s="90" t="str">
        <f t="shared" si="26"/>
        <v/>
      </c>
    </row>
    <row r="477" spans="10:17" ht="18" customHeight="1" x14ac:dyDescent="0.2">
      <c r="J477" s="30"/>
      <c r="K477" s="7"/>
      <c r="L477" s="7"/>
      <c r="M477" s="13"/>
      <c r="N477" s="13"/>
      <c r="O477" s="16" t="str">
        <f>IF(L477&lt;&gt;"",VLOOKUP(L477,#REF!,14,FALSE),"")</f>
        <v/>
      </c>
      <c r="P477" s="86">
        <f t="shared" si="27"/>
        <v>0</v>
      </c>
      <c r="Q477" s="90" t="str">
        <f t="shared" si="26"/>
        <v/>
      </c>
    </row>
    <row r="478" spans="10:17" ht="18" customHeight="1" x14ac:dyDescent="0.2">
      <c r="J478" s="30"/>
      <c r="K478" s="7"/>
      <c r="L478" s="7"/>
      <c r="M478" s="13"/>
      <c r="N478" s="13"/>
      <c r="O478" s="16" t="str">
        <f>IF(L478&lt;&gt;"",VLOOKUP(L478,#REF!,14,FALSE),"")</f>
        <v/>
      </c>
      <c r="P478" s="86">
        <f t="shared" si="27"/>
        <v>0</v>
      </c>
      <c r="Q478" s="90" t="str">
        <f t="shared" si="26"/>
        <v/>
      </c>
    </row>
    <row r="479" spans="10:17" ht="18" customHeight="1" x14ac:dyDescent="0.2">
      <c r="J479" s="30"/>
      <c r="K479" s="7"/>
      <c r="L479" s="7"/>
      <c r="M479" s="13"/>
      <c r="N479" s="13"/>
      <c r="O479" s="16" t="str">
        <f>IF(L479&lt;&gt;"",VLOOKUP(L479,#REF!,14,FALSE),"")</f>
        <v/>
      </c>
      <c r="P479" s="86">
        <f t="shared" si="27"/>
        <v>0</v>
      </c>
      <c r="Q479" s="90" t="str">
        <f t="shared" si="26"/>
        <v/>
      </c>
    </row>
    <row r="480" spans="10:17" ht="18" customHeight="1" x14ac:dyDescent="0.2">
      <c r="J480" s="30"/>
      <c r="K480" s="7"/>
      <c r="L480" s="7"/>
      <c r="M480" s="13"/>
      <c r="N480" s="13"/>
      <c r="O480" s="16" t="str">
        <f>IF(L480&lt;&gt;"",VLOOKUP(L480,#REF!,14,FALSE),"")</f>
        <v/>
      </c>
      <c r="P480" s="86">
        <f t="shared" si="27"/>
        <v>0</v>
      </c>
      <c r="Q480" s="90" t="str">
        <f t="shared" si="26"/>
        <v/>
      </c>
    </row>
    <row r="481" spans="10:17" ht="18" customHeight="1" x14ac:dyDescent="0.2">
      <c r="J481" s="30"/>
      <c r="K481" s="7"/>
      <c r="L481" s="7"/>
      <c r="M481" s="13"/>
      <c r="N481" s="13"/>
      <c r="O481" s="16" t="str">
        <f>IF(L481&lt;&gt;"",VLOOKUP(L481,#REF!,14,FALSE),"")</f>
        <v/>
      </c>
      <c r="P481" s="86">
        <f t="shared" si="27"/>
        <v>0</v>
      </c>
      <c r="Q481" s="90" t="str">
        <f t="shared" si="26"/>
        <v/>
      </c>
    </row>
    <row r="482" spans="10:17" ht="18" customHeight="1" x14ac:dyDescent="0.2">
      <c r="J482" s="88" t="str">
        <f>IF(P482=0,"")</f>
        <v/>
      </c>
      <c r="K482" s="89"/>
      <c r="L482" s="88" t="s">
        <v>273</v>
      </c>
      <c r="M482" s="89"/>
      <c r="N482" s="89"/>
      <c r="O482" s="91" t="s">
        <v>32</v>
      </c>
      <c r="P482" s="92">
        <f>SUBTOTAL(9,P452:P481)</f>
        <v>0</v>
      </c>
      <c r="Q482" s="90" t="str">
        <f>IF(K451="","",IF(K451&lt;&gt;"","Conteúdo OK",""))</f>
        <v/>
      </c>
    </row>
    <row r="483" spans="10:17" ht="18" customHeight="1" x14ac:dyDescent="0.2">
      <c r="J483" s="88" t="s">
        <v>273</v>
      </c>
      <c r="K483" s="89"/>
      <c r="L483" s="88" t="s">
        <v>273</v>
      </c>
      <c r="M483" s="89"/>
      <c r="N483" s="89"/>
      <c r="O483" s="89"/>
      <c r="P483" s="89"/>
      <c r="Q483" s="90" t="str">
        <f>IF(K451="","",IF(K451&lt;&gt;"","Conteúdo OK",""))</f>
        <v/>
      </c>
    </row>
    <row r="484" spans="10:17" ht="39.950000000000003" customHeight="1" x14ac:dyDescent="0.2">
      <c r="J484" s="29"/>
      <c r="K484" s="472"/>
      <c r="L484" s="473"/>
      <c r="M484" s="473"/>
      <c r="N484" s="473"/>
      <c r="O484" s="473"/>
      <c r="P484" s="474"/>
      <c r="Q484" s="90" t="str">
        <f>IF(K484="","",IF(K484&lt;&gt;"","Conteúdo OK",""))</f>
        <v/>
      </c>
    </row>
    <row r="485" spans="10:17" ht="18" customHeight="1" x14ac:dyDescent="0.2">
      <c r="J485" s="30"/>
      <c r="K485" s="7"/>
      <c r="L485" s="7"/>
      <c r="M485" s="13"/>
      <c r="N485" s="13"/>
      <c r="O485" s="16" t="str">
        <f>IF(L485&lt;&gt;"",VLOOKUP(L485,#REF!,14,FALSE),"")</f>
        <v/>
      </c>
      <c r="P485" s="86">
        <f>IF(L485&lt;&gt;"",O485*M485,0)</f>
        <v>0</v>
      </c>
      <c r="Q485" s="90" t="str">
        <f t="shared" ref="Q485:Q514" si="28">IF(L485="","",IF(L485&lt;&gt;"","Conteúdo OK",""))</f>
        <v/>
      </c>
    </row>
    <row r="486" spans="10:17" ht="18" customHeight="1" x14ac:dyDescent="0.2">
      <c r="J486" s="30"/>
      <c r="K486" s="7"/>
      <c r="L486" s="7"/>
      <c r="M486" s="13"/>
      <c r="N486" s="13"/>
      <c r="O486" s="16" t="str">
        <f>IF(L486&lt;&gt;"",VLOOKUP(L486,#REF!,14,FALSE),"")</f>
        <v/>
      </c>
      <c r="P486" s="86">
        <f t="shared" ref="P486:P514" si="29">IF(L486&lt;&gt;"",O486*M486,0)</f>
        <v>0</v>
      </c>
      <c r="Q486" s="90" t="str">
        <f t="shared" si="28"/>
        <v/>
      </c>
    </row>
    <row r="487" spans="10:17" ht="18" customHeight="1" x14ac:dyDescent="0.2">
      <c r="J487" s="30"/>
      <c r="K487" s="7"/>
      <c r="L487" s="7"/>
      <c r="M487" s="13"/>
      <c r="N487" s="13"/>
      <c r="O487" s="16" t="str">
        <f>IF(L487&lt;&gt;"",VLOOKUP(L487,#REF!,14,FALSE),"")</f>
        <v/>
      </c>
      <c r="P487" s="86">
        <f t="shared" si="29"/>
        <v>0</v>
      </c>
      <c r="Q487" s="90" t="str">
        <f t="shared" si="28"/>
        <v/>
      </c>
    </row>
    <row r="488" spans="10:17" ht="18" customHeight="1" x14ac:dyDescent="0.2">
      <c r="J488" s="30"/>
      <c r="K488" s="7"/>
      <c r="L488" s="7"/>
      <c r="M488" s="13"/>
      <c r="N488" s="13"/>
      <c r="O488" s="16" t="str">
        <f>IF(L488&lt;&gt;"",VLOOKUP(L488,#REF!,14,FALSE),"")</f>
        <v/>
      </c>
      <c r="P488" s="86">
        <f t="shared" si="29"/>
        <v>0</v>
      </c>
      <c r="Q488" s="90" t="str">
        <f t="shared" si="28"/>
        <v/>
      </c>
    </row>
    <row r="489" spans="10:17" ht="18" customHeight="1" x14ac:dyDescent="0.2">
      <c r="J489" s="30"/>
      <c r="K489" s="7"/>
      <c r="L489" s="7"/>
      <c r="M489" s="13"/>
      <c r="N489" s="13"/>
      <c r="O489" s="16" t="str">
        <f>IF(L489&lt;&gt;"",VLOOKUP(L489,#REF!,14,FALSE),"")</f>
        <v/>
      </c>
      <c r="P489" s="86">
        <f t="shared" si="29"/>
        <v>0</v>
      </c>
      <c r="Q489" s="90" t="str">
        <f t="shared" si="28"/>
        <v/>
      </c>
    </row>
    <row r="490" spans="10:17" ht="18" customHeight="1" x14ac:dyDescent="0.2">
      <c r="J490" s="30"/>
      <c r="K490" s="7"/>
      <c r="L490" s="7"/>
      <c r="M490" s="13"/>
      <c r="N490" s="13"/>
      <c r="O490" s="16" t="str">
        <f>IF(L490&lt;&gt;"",VLOOKUP(L490,#REF!,14,FALSE),"")</f>
        <v/>
      </c>
      <c r="P490" s="86">
        <f t="shared" si="29"/>
        <v>0</v>
      </c>
      <c r="Q490" s="90" t="str">
        <f t="shared" si="28"/>
        <v/>
      </c>
    </row>
    <row r="491" spans="10:17" ht="18" customHeight="1" x14ac:dyDescent="0.2">
      <c r="J491" s="30"/>
      <c r="K491" s="7"/>
      <c r="L491" s="7"/>
      <c r="M491" s="13"/>
      <c r="N491" s="13"/>
      <c r="O491" s="16" t="str">
        <f>IF(L491&lt;&gt;"",VLOOKUP(L491,#REF!,14,FALSE),"")</f>
        <v/>
      </c>
      <c r="P491" s="86">
        <f t="shared" si="29"/>
        <v>0</v>
      </c>
      <c r="Q491" s="90" t="str">
        <f t="shared" si="28"/>
        <v/>
      </c>
    </row>
    <row r="492" spans="10:17" ht="18" customHeight="1" x14ac:dyDescent="0.2">
      <c r="J492" s="30"/>
      <c r="K492" s="7"/>
      <c r="L492" s="7"/>
      <c r="M492" s="13"/>
      <c r="N492" s="13"/>
      <c r="O492" s="16" t="str">
        <f>IF(L492&lt;&gt;"",VLOOKUP(L492,#REF!,14,FALSE),"")</f>
        <v/>
      </c>
      <c r="P492" s="86">
        <f t="shared" si="29"/>
        <v>0</v>
      </c>
      <c r="Q492" s="90" t="str">
        <f t="shared" si="28"/>
        <v/>
      </c>
    </row>
    <row r="493" spans="10:17" ht="18" customHeight="1" x14ac:dyDescent="0.2">
      <c r="J493" s="30"/>
      <c r="K493" s="7"/>
      <c r="L493" s="7"/>
      <c r="M493" s="13"/>
      <c r="N493" s="13"/>
      <c r="O493" s="16" t="str">
        <f>IF(L493&lt;&gt;"",VLOOKUP(L493,#REF!,14,FALSE),"")</f>
        <v/>
      </c>
      <c r="P493" s="86">
        <f t="shared" si="29"/>
        <v>0</v>
      </c>
      <c r="Q493" s="90" t="str">
        <f t="shared" si="28"/>
        <v/>
      </c>
    </row>
    <row r="494" spans="10:17" ht="18" customHeight="1" x14ac:dyDescent="0.2">
      <c r="J494" s="30"/>
      <c r="K494" s="7"/>
      <c r="L494" s="7"/>
      <c r="M494" s="13"/>
      <c r="N494" s="13"/>
      <c r="O494" s="16" t="str">
        <f>IF(L494&lt;&gt;"",VLOOKUP(L494,#REF!,14,FALSE),"")</f>
        <v/>
      </c>
      <c r="P494" s="86">
        <f t="shared" si="29"/>
        <v>0</v>
      </c>
      <c r="Q494" s="90" t="str">
        <f t="shared" si="28"/>
        <v/>
      </c>
    </row>
    <row r="495" spans="10:17" ht="18" customHeight="1" x14ac:dyDescent="0.2">
      <c r="J495" s="30"/>
      <c r="K495" s="7"/>
      <c r="L495" s="7"/>
      <c r="M495" s="13"/>
      <c r="N495" s="13"/>
      <c r="O495" s="16" t="str">
        <f>IF(L495&lt;&gt;"",VLOOKUP(L495,#REF!,14,FALSE),"")</f>
        <v/>
      </c>
      <c r="P495" s="86">
        <f t="shared" si="29"/>
        <v>0</v>
      </c>
      <c r="Q495" s="90" t="str">
        <f t="shared" si="28"/>
        <v/>
      </c>
    </row>
    <row r="496" spans="10:17" ht="18" customHeight="1" x14ac:dyDescent="0.2">
      <c r="J496" s="30"/>
      <c r="K496" s="7"/>
      <c r="L496" s="7"/>
      <c r="M496" s="13"/>
      <c r="N496" s="13"/>
      <c r="O496" s="16" t="str">
        <f>IF(L496&lt;&gt;"",VLOOKUP(L496,#REF!,14,FALSE),"")</f>
        <v/>
      </c>
      <c r="P496" s="86">
        <f t="shared" si="29"/>
        <v>0</v>
      </c>
      <c r="Q496" s="90" t="str">
        <f t="shared" si="28"/>
        <v/>
      </c>
    </row>
    <row r="497" spans="10:17" ht="18" customHeight="1" x14ac:dyDescent="0.2">
      <c r="J497" s="30"/>
      <c r="K497" s="7"/>
      <c r="L497" s="7"/>
      <c r="M497" s="13"/>
      <c r="N497" s="13"/>
      <c r="O497" s="16" t="str">
        <f>IF(L497&lt;&gt;"",VLOOKUP(L497,#REF!,14,FALSE),"")</f>
        <v/>
      </c>
      <c r="P497" s="86">
        <f t="shared" si="29"/>
        <v>0</v>
      </c>
      <c r="Q497" s="90" t="str">
        <f t="shared" si="28"/>
        <v/>
      </c>
    </row>
    <row r="498" spans="10:17" ht="18" customHeight="1" x14ac:dyDescent="0.2">
      <c r="J498" s="30"/>
      <c r="K498" s="7"/>
      <c r="L498" s="7"/>
      <c r="M498" s="13"/>
      <c r="N498" s="13"/>
      <c r="O498" s="16" t="str">
        <f>IF(L498&lt;&gt;"",VLOOKUP(L498,#REF!,14,FALSE),"")</f>
        <v/>
      </c>
      <c r="P498" s="86">
        <f t="shared" si="29"/>
        <v>0</v>
      </c>
      <c r="Q498" s="90" t="str">
        <f t="shared" si="28"/>
        <v/>
      </c>
    </row>
    <row r="499" spans="10:17" ht="18" customHeight="1" x14ac:dyDescent="0.2">
      <c r="J499" s="30"/>
      <c r="K499" s="7"/>
      <c r="L499" s="7"/>
      <c r="M499" s="13"/>
      <c r="N499" s="13"/>
      <c r="O499" s="16" t="str">
        <f>IF(L499&lt;&gt;"",VLOOKUP(L499,#REF!,14,FALSE),"")</f>
        <v/>
      </c>
      <c r="P499" s="86">
        <f t="shared" si="29"/>
        <v>0</v>
      </c>
      <c r="Q499" s="90" t="str">
        <f t="shared" si="28"/>
        <v/>
      </c>
    </row>
    <row r="500" spans="10:17" ht="18" customHeight="1" x14ac:dyDescent="0.2">
      <c r="J500" s="30"/>
      <c r="K500" s="7"/>
      <c r="L500" s="7"/>
      <c r="M500" s="13"/>
      <c r="N500" s="13"/>
      <c r="O500" s="16" t="str">
        <f>IF(L500&lt;&gt;"",VLOOKUP(L500,#REF!,14,FALSE),"")</f>
        <v/>
      </c>
      <c r="P500" s="86">
        <f t="shared" si="29"/>
        <v>0</v>
      </c>
      <c r="Q500" s="90" t="str">
        <f t="shared" si="28"/>
        <v/>
      </c>
    </row>
    <row r="501" spans="10:17" ht="18" customHeight="1" x14ac:dyDescent="0.2">
      <c r="J501" s="30"/>
      <c r="K501" s="7"/>
      <c r="L501" s="7"/>
      <c r="M501" s="13"/>
      <c r="N501" s="13"/>
      <c r="O501" s="16" t="str">
        <f>IF(L501&lt;&gt;"",VLOOKUP(L501,#REF!,14,FALSE),"")</f>
        <v/>
      </c>
      <c r="P501" s="86">
        <f t="shared" si="29"/>
        <v>0</v>
      </c>
      <c r="Q501" s="90" t="str">
        <f t="shared" si="28"/>
        <v/>
      </c>
    </row>
    <row r="502" spans="10:17" ht="18" customHeight="1" x14ac:dyDescent="0.2">
      <c r="J502" s="30"/>
      <c r="K502" s="7"/>
      <c r="L502" s="7"/>
      <c r="M502" s="13"/>
      <c r="N502" s="13"/>
      <c r="O502" s="16" t="str">
        <f>IF(L502&lt;&gt;"",VLOOKUP(L502,#REF!,14,FALSE),"")</f>
        <v/>
      </c>
      <c r="P502" s="86">
        <f t="shared" si="29"/>
        <v>0</v>
      </c>
      <c r="Q502" s="90" t="str">
        <f t="shared" si="28"/>
        <v/>
      </c>
    </row>
    <row r="503" spans="10:17" ht="18" customHeight="1" x14ac:dyDescent="0.2">
      <c r="J503" s="30"/>
      <c r="K503" s="7"/>
      <c r="L503" s="7"/>
      <c r="M503" s="13"/>
      <c r="N503" s="13"/>
      <c r="O503" s="16" t="str">
        <f>IF(L503&lt;&gt;"",VLOOKUP(L503,#REF!,14,FALSE),"")</f>
        <v/>
      </c>
      <c r="P503" s="86">
        <f t="shared" si="29"/>
        <v>0</v>
      </c>
      <c r="Q503" s="90" t="str">
        <f t="shared" si="28"/>
        <v/>
      </c>
    </row>
    <row r="504" spans="10:17" ht="18" customHeight="1" x14ac:dyDescent="0.2">
      <c r="J504" s="30"/>
      <c r="K504" s="7"/>
      <c r="L504" s="7"/>
      <c r="M504" s="13"/>
      <c r="N504" s="13"/>
      <c r="O504" s="16" t="str">
        <f>IF(L504&lt;&gt;"",VLOOKUP(L504,#REF!,14,FALSE),"")</f>
        <v/>
      </c>
      <c r="P504" s="86">
        <f t="shared" si="29"/>
        <v>0</v>
      </c>
      <c r="Q504" s="90" t="str">
        <f t="shared" si="28"/>
        <v/>
      </c>
    </row>
    <row r="505" spans="10:17" ht="18" customHeight="1" x14ac:dyDescent="0.2">
      <c r="J505" s="30"/>
      <c r="K505" s="7"/>
      <c r="L505" s="7"/>
      <c r="M505" s="13"/>
      <c r="N505" s="13"/>
      <c r="O505" s="16" t="str">
        <f>IF(L505&lt;&gt;"",VLOOKUP(L505,#REF!,14,FALSE),"")</f>
        <v/>
      </c>
      <c r="P505" s="86">
        <f t="shared" si="29"/>
        <v>0</v>
      </c>
      <c r="Q505" s="90" t="str">
        <f t="shared" si="28"/>
        <v/>
      </c>
    </row>
    <row r="506" spans="10:17" ht="18" customHeight="1" x14ac:dyDescent="0.2">
      <c r="J506" s="30"/>
      <c r="K506" s="7"/>
      <c r="L506" s="7"/>
      <c r="M506" s="13"/>
      <c r="N506" s="13"/>
      <c r="O506" s="16" t="str">
        <f>IF(L506&lt;&gt;"",VLOOKUP(L506,#REF!,14,FALSE),"")</f>
        <v/>
      </c>
      <c r="P506" s="86">
        <f t="shared" si="29"/>
        <v>0</v>
      </c>
      <c r="Q506" s="90" t="str">
        <f t="shared" si="28"/>
        <v/>
      </c>
    </row>
    <row r="507" spans="10:17" ht="18" customHeight="1" x14ac:dyDescent="0.2">
      <c r="J507" s="30"/>
      <c r="K507" s="7"/>
      <c r="L507" s="7"/>
      <c r="M507" s="13"/>
      <c r="N507" s="13"/>
      <c r="O507" s="16" t="str">
        <f>IF(L507&lt;&gt;"",VLOOKUP(L507,#REF!,14,FALSE),"")</f>
        <v/>
      </c>
      <c r="P507" s="86">
        <f t="shared" si="29"/>
        <v>0</v>
      </c>
      <c r="Q507" s="90" t="str">
        <f t="shared" si="28"/>
        <v/>
      </c>
    </row>
    <row r="508" spans="10:17" ht="18" customHeight="1" x14ac:dyDescent="0.2">
      <c r="J508" s="30"/>
      <c r="K508" s="7"/>
      <c r="L508" s="7"/>
      <c r="M508" s="13"/>
      <c r="N508" s="13"/>
      <c r="O508" s="16" t="str">
        <f>IF(L508&lt;&gt;"",VLOOKUP(L508,#REF!,14,FALSE),"")</f>
        <v/>
      </c>
      <c r="P508" s="86">
        <f t="shared" si="29"/>
        <v>0</v>
      </c>
      <c r="Q508" s="90" t="str">
        <f t="shared" si="28"/>
        <v/>
      </c>
    </row>
    <row r="509" spans="10:17" ht="18" customHeight="1" x14ac:dyDescent="0.2">
      <c r="J509" s="30"/>
      <c r="K509" s="7"/>
      <c r="L509" s="7"/>
      <c r="M509" s="13"/>
      <c r="N509" s="13"/>
      <c r="O509" s="16" t="str">
        <f>IF(L509&lt;&gt;"",VLOOKUP(L509,#REF!,14,FALSE),"")</f>
        <v/>
      </c>
      <c r="P509" s="86">
        <f t="shared" si="29"/>
        <v>0</v>
      </c>
      <c r="Q509" s="90" t="str">
        <f t="shared" si="28"/>
        <v/>
      </c>
    </row>
    <row r="510" spans="10:17" ht="18" customHeight="1" x14ac:dyDescent="0.2">
      <c r="J510" s="30"/>
      <c r="K510" s="7"/>
      <c r="L510" s="7"/>
      <c r="M510" s="13"/>
      <c r="N510" s="13"/>
      <c r="O510" s="16" t="str">
        <f>IF(L510&lt;&gt;"",VLOOKUP(L510,#REF!,14,FALSE),"")</f>
        <v/>
      </c>
      <c r="P510" s="86">
        <f t="shared" si="29"/>
        <v>0</v>
      </c>
      <c r="Q510" s="90" t="str">
        <f t="shared" si="28"/>
        <v/>
      </c>
    </row>
    <row r="511" spans="10:17" ht="18" customHeight="1" x14ac:dyDescent="0.2">
      <c r="J511" s="30"/>
      <c r="K511" s="7"/>
      <c r="L511" s="7"/>
      <c r="M511" s="13"/>
      <c r="N511" s="13"/>
      <c r="O511" s="16" t="str">
        <f>IF(L511&lt;&gt;"",VLOOKUP(L511,#REF!,14,FALSE),"")</f>
        <v/>
      </c>
      <c r="P511" s="86">
        <f t="shared" si="29"/>
        <v>0</v>
      </c>
      <c r="Q511" s="90" t="str">
        <f t="shared" si="28"/>
        <v/>
      </c>
    </row>
    <row r="512" spans="10:17" ht="18" customHeight="1" x14ac:dyDescent="0.2">
      <c r="J512" s="30"/>
      <c r="K512" s="7"/>
      <c r="L512" s="7"/>
      <c r="M512" s="13"/>
      <c r="N512" s="13"/>
      <c r="O512" s="16" t="str">
        <f>IF(L512&lt;&gt;"",VLOOKUP(L512,#REF!,14,FALSE),"")</f>
        <v/>
      </c>
      <c r="P512" s="86">
        <f t="shared" si="29"/>
        <v>0</v>
      </c>
      <c r="Q512" s="90" t="str">
        <f t="shared" si="28"/>
        <v/>
      </c>
    </row>
    <row r="513" spans="10:17" ht="18" customHeight="1" x14ac:dyDescent="0.2">
      <c r="J513" s="30"/>
      <c r="K513" s="7"/>
      <c r="L513" s="7"/>
      <c r="M513" s="13"/>
      <c r="N513" s="13"/>
      <c r="O513" s="16" t="str">
        <f>IF(L513&lt;&gt;"",VLOOKUP(L513,#REF!,14,FALSE),"")</f>
        <v/>
      </c>
      <c r="P513" s="86">
        <f t="shared" si="29"/>
        <v>0</v>
      </c>
      <c r="Q513" s="90" t="str">
        <f t="shared" si="28"/>
        <v/>
      </c>
    </row>
    <row r="514" spans="10:17" ht="18" customHeight="1" x14ac:dyDescent="0.2">
      <c r="J514" s="30"/>
      <c r="K514" s="7"/>
      <c r="L514" s="7"/>
      <c r="M514" s="13"/>
      <c r="N514" s="13"/>
      <c r="O514" s="16" t="str">
        <f>IF(L514&lt;&gt;"",VLOOKUP(L514,#REF!,14,FALSE),"")</f>
        <v/>
      </c>
      <c r="P514" s="86">
        <f t="shared" si="29"/>
        <v>0</v>
      </c>
      <c r="Q514" s="90" t="str">
        <f t="shared" si="28"/>
        <v/>
      </c>
    </row>
    <row r="515" spans="10:17" ht="18" customHeight="1" x14ac:dyDescent="0.2">
      <c r="J515" s="88" t="str">
        <f>IF(P515=0,"")</f>
        <v/>
      </c>
      <c r="K515" s="89"/>
      <c r="L515" s="88" t="s">
        <v>273</v>
      </c>
      <c r="M515" s="89"/>
      <c r="N515" s="89"/>
      <c r="O515" s="91" t="s">
        <v>32</v>
      </c>
      <c r="P515" s="92">
        <f>SUBTOTAL(9,P485:P514)</f>
        <v>0</v>
      </c>
      <c r="Q515" s="90" t="str">
        <f>IF(K484="","",IF(K484&lt;&gt;"","Conteúdo OK",""))</f>
        <v/>
      </c>
    </row>
    <row r="516" spans="10:17" ht="18" customHeight="1" x14ac:dyDescent="0.2">
      <c r="J516" s="88" t="s">
        <v>273</v>
      </c>
      <c r="K516" s="89"/>
      <c r="L516" s="88" t="s">
        <v>273</v>
      </c>
      <c r="M516" s="89"/>
      <c r="N516" s="89"/>
      <c r="O516" s="89"/>
      <c r="P516" s="89"/>
      <c r="Q516" s="90" t="str">
        <f>IF(K484="","",IF(K484&lt;&gt;"","Conteúdo OK",""))</f>
        <v/>
      </c>
    </row>
    <row r="517" spans="10:17" ht="39.950000000000003" customHeight="1" x14ac:dyDescent="0.2">
      <c r="J517" s="29"/>
      <c r="K517" s="472"/>
      <c r="L517" s="473"/>
      <c r="M517" s="473"/>
      <c r="N517" s="473"/>
      <c r="O517" s="473"/>
      <c r="P517" s="474"/>
      <c r="Q517" s="90" t="str">
        <f>IF(K517="","",IF(K517&lt;&gt;"","Conteúdo OK",""))</f>
        <v/>
      </c>
    </row>
    <row r="518" spans="10:17" ht="18" customHeight="1" x14ac:dyDescent="0.2">
      <c r="J518" s="30"/>
      <c r="K518" s="7"/>
      <c r="L518" s="7"/>
      <c r="M518" s="13"/>
      <c r="N518" s="13"/>
      <c r="O518" s="16" t="str">
        <f>IF(L518&lt;&gt;"",VLOOKUP(L518,#REF!,14,FALSE),"")</f>
        <v/>
      </c>
      <c r="P518" s="86">
        <f>IF(L518&lt;&gt;"",O518*M518,0)</f>
        <v>0</v>
      </c>
      <c r="Q518" s="90" t="str">
        <f t="shared" ref="Q518:Q547" si="30">IF(L518="","",IF(L518&lt;&gt;"","Conteúdo OK",""))</f>
        <v/>
      </c>
    </row>
    <row r="519" spans="10:17" ht="18" customHeight="1" x14ac:dyDescent="0.2">
      <c r="J519" s="30"/>
      <c r="K519" s="7"/>
      <c r="L519" s="7"/>
      <c r="M519" s="13"/>
      <c r="N519" s="13"/>
      <c r="O519" s="16" t="str">
        <f>IF(L519&lt;&gt;"",VLOOKUP(L519,#REF!,14,FALSE),"")</f>
        <v/>
      </c>
      <c r="P519" s="86">
        <f t="shared" ref="P519:P547" si="31">IF(L519&lt;&gt;"",O519*M519,0)</f>
        <v>0</v>
      </c>
      <c r="Q519" s="90" t="str">
        <f t="shared" si="30"/>
        <v/>
      </c>
    </row>
    <row r="520" spans="10:17" ht="18" customHeight="1" x14ac:dyDescent="0.2">
      <c r="J520" s="30"/>
      <c r="K520" s="7"/>
      <c r="L520" s="7"/>
      <c r="M520" s="13"/>
      <c r="N520" s="13"/>
      <c r="O520" s="16" t="str">
        <f>IF(L520&lt;&gt;"",VLOOKUP(L520,#REF!,14,FALSE),"")</f>
        <v/>
      </c>
      <c r="P520" s="86">
        <f t="shared" si="31"/>
        <v>0</v>
      </c>
      <c r="Q520" s="90" t="str">
        <f t="shared" si="30"/>
        <v/>
      </c>
    </row>
    <row r="521" spans="10:17" ht="18" customHeight="1" x14ac:dyDescent="0.2">
      <c r="J521" s="30"/>
      <c r="K521" s="7"/>
      <c r="L521" s="7"/>
      <c r="M521" s="13"/>
      <c r="N521" s="13"/>
      <c r="O521" s="16" t="str">
        <f>IF(L521&lt;&gt;"",VLOOKUP(L521,#REF!,14,FALSE),"")</f>
        <v/>
      </c>
      <c r="P521" s="86">
        <f t="shared" si="31"/>
        <v>0</v>
      </c>
      <c r="Q521" s="90" t="str">
        <f t="shared" si="30"/>
        <v/>
      </c>
    </row>
    <row r="522" spans="10:17" ht="18" customHeight="1" x14ac:dyDescent="0.2">
      <c r="J522" s="30"/>
      <c r="K522" s="7"/>
      <c r="L522" s="7"/>
      <c r="M522" s="13"/>
      <c r="N522" s="13"/>
      <c r="O522" s="16" t="str">
        <f>IF(L522&lt;&gt;"",VLOOKUP(L522,#REF!,14,FALSE),"")</f>
        <v/>
      </c>
      <c r="P522" s="86">
        <f t="shared" si="31"/>
        <v>0</v>
      </c>
      <c r="Q522" s="90" t="str">
        <f t="shared" si="30"/>
        <v/>
      </c>
    </row>
    <row r="523" spans="10:17" ht="18" customHeight="1" x14ac:dyDescent="0.2">
      <c r="J523" s="30"/>
      <c r="K523" s="7"/>
      <c r="L523" s="7"/>
      <c r="M523" s="13"/>
      <c r="N523" s="13"/>
      <c r="O523" s="16" t="str">
        <f>IF(L523&lt;&gt;"",VLOOKUP(L523,#REF!,14,FALSE),"")</f>
        <v/>
      </c>
      <c r="P523" s="86">
        <f t="shared" si="31"/>
        <v>0</v>
      </c>
      <c r="Q523" s="90" t="str">
        <f t="shared" si="30"/>
        <v/>
      </c>
    </row>
    <row r="524" spans="10:17" ht="18" customHeight="1" x14ac:dyDescent="0.2">
      <c r="J524" s="30"/>
      <c r="K524" s="7"/>
      <c r="L524" s="7"/>
      <c r="M524" s="13"/>
      <c r="N524" s="13"/>
      <c r="O524" s="16" t="str">
        <f>IF(L524&lt;&gt;"",VLOOKUP(L524,#REF!,14,FALSE),"")</f>
        <v/>
      </c>
      <c r="P524" s="86">
        <f t="shared" si="31"/>
        <v>0</v>
      </c>
      <c r="Q524" s="90" t="str">
        <f t="shared" si="30"/>
        <v/>
      </c>
    </row>
    <row r="525" spans="10:17" ht="18" customHeight="1" x14ac:dyDescent="0.2">
      <c r="J525" s="30"/>
      <c r="K525" s="7"/>
      <c r="L525" s="7"/>
      <c r="M525" s="13"/>
      <c r="N525" s="13"/>
      <c r="O525" s="16" t="str">
        <f>IF(L525&lt;&gt;"",VLOOKUP(L525,#REF!,14,FALSE),"")</f>
        <v/>
      </c>
      <c r="P525" s="86">
        <f t="shared" si="31"/>
        <v>0</v>
      </c>
      <c r="Q525" s="90" t="str">
        <f t="shared" si="30"/>
        <v/>
      </c>
    </row>
    <row r="526" spans="10:17" ht="18" customHeight="1" x14ac:dyDescent="0.2">
      <c r="J526" s="30"/>
      <c r="K526" s="7"/>
      <c r="L526" s="7"/>
      <c r="M526" s="13"/>
      <c r="N526" s="13"/>
      <c r="O526" s="16" t="str">
        <f>IF(L526&lt;&gt;"",VLOOKUP(L526,#REF!,14,FALSE),"")</f>
        <v/>
      </c>
      <c r="P526" s="86">
        <f t="shared" si="31"/>
        <v>0</v>
      </c>
      <c r="Q526" s="90" t="str">
        <f t="shared" si="30"/>
        <v/>
      </c>
    </row>
    <row r="527" spans="10:17" ht="18" customHeight="1" x14ac:dyDescent="0.2">
      <c r="J527" s="30"/>
      <c r="K527" s="7"/>
      <c r="L527" s="7"/>
      <c r="M527" s="13"/>
      <c r="N527" s="13"/>
      <c r="O527" s="16" t="str">
        <f>IF(L527&lt;&gt;"",VLOOKUP(L527,#REF!,14,FALSE),"")</f>
        <v/>
      </c>
      <c r="P527" s="86">
        <f t="shared" si="31"/>
        <v>0</v>
      </c>
      <c r="Q527" s="90" t="str">
        <f t="shared" si="30"/>
        <v/>
      </c>
    </row>
    <row r="528" spans="10:17" ht="18" customHeight="1" x14ac:dyDescent="0.2">
      <c r="J528" s="30"/>
      <c r="K528" s="7"/>
      <c r="L528" s="7"/>
      <c r="M528" s="13"/>
      <c r="N528" s="13"/>
      <c r="O528" s="16" t="str">
        <f>IF(L528&lt;&gt;"",VLOOKUP(L528,#REF!,14,FALSE),"")</f>
        <v/>
      </c>
      <c r="P528" s="86">
        <f t="shared" si="31"/>
        <v>0</v>
      </c>
      <c r="Q528" s="90" t="str">
        <f t="shared" si="30"/>
        <v/>
      </c>
    </row>
    <row r="529" spans="10:17" ht="18" customHeight="1" x14ac:dyDescent="0.2">
      <c r="J529" s="30"/>
      <c r="K529" s="7"/>
      <c r="L529" s="7"/>
      <c r="M529" s="13"/>
      <c r="N529" s="13"/>
      <c r="O529" s="16" t="str">
        <f>IF(L529&lt;&gt;"",VLOOKUP(L529,#REF!,14,FALSE),"")</f>
        <v/>
      </c>
      <c r="P529" s="86">
        <f t="shared" si="31"/>
        <v>0</v>
      </c>
      <c r="Q529" s="90" t="str">
        <f t="shared" si="30"/>
        <v/>
      </c>
    </row>
    <row r="530" spans="10:17" ht="18" customHeight="1" x14ac:dyDescent="0.2">
      <c r="J530" s="30"/>
      <c r="K530" s="7"/>
      <c r="L530" s="7"/>
      <c r="M530" s="13"/>
      <c r="N530" s="13"/>
      <c r="O530" s="16" t="str">
        <f>IF(L530&lt;&gt;"",VLOOKUP(L530,#REF!,14,FALSE),"")</f>
        <v/>
      </c>
      <c r="P530" s="86">
        <f t="shared" si="31"/>
        <v>0</v>
      </c>
      <c r="Q530" s="90" t="str">
        <f t="shared" si="30"/>
        <v/>
      </c>
    </row>
    <row r="531" spans="10:17" ht="18" customHeight="1" x14ac:dyDescent="0.2">
      <c r="J531" s="30"/>
      <c r="K531" s="7"/>
      <c r="L531" s="7"/>
      <c r="M531" s="13"/>
      <c r="N531" s="13"/>
      <c r="O531" s="16" t="str">
        <f>IF(L531&lt;&gt;"",VLOOKUP(L531,#REF!,14,FALSE),"")</f>
        <v/>
      </c>
      <c r="P531" s="86">
        <f t="shared" si="31"/>
        <v>0</v>
      </c>
      <c r="Q531" s="90" t="str">
        <f t="shared" si="30"/>
        <v/>
      </c>
    </row>
    <row r="532" spans="10:17" ht="18" customHeight="1" x14ac:dyDescent="0.2">
      <c r="J532" s="30"/>
      <c r="K532" s="7"/>
      <c r="L532" s="7"/>
      <c r="M532" s="13"/>
      <c r="N532" s="13"/>
      <c r="O532" s="16" t="str">
        <f>IF(L532&lt;&gt;"",VLOOKUP(L532,#REF!,14,FALSE),"")</f>
        <v/>
      </c>
      <c r="P532" s="86">
        <f t="shared" si="31"/>
        <v>0</v>
      </c>
      <c r="Q532" s="90" t="str">
        <f t="shared" si="30"/>
        <v/>
      </c>
    </row>
    <row r="533" spans="10:17" ht="18" customHeight="1" x14ac:dyDescent="0.2">
      <c r="J533" s="30"/>
      <c r="K533" s="7"/>
      <c r="L533" s="7"/>
      <c r="M533" s="13"/>
      <c r="N533" s="13"/>
      <c r="O533" s="16" t="str">
        <f>IF(L533&lt;&gt;"",VLOOKUP(L533,#REF!,14,FALSE),"")</f>
        <v/>
      </c>
      <c r="P533" s="86">
        <f t="shared" si="31"/>
        <v>0</v>
      </c>
      <c r="Q533" s="90" t="str">
        <f t="shared" si="30"/>
        <v/>
      </c>
    </row>
    <row r="534" spans="10:17" ht="18" customHeight="1" x14ac:dyDescent="0.2">
      <c r="J534" s="30"/>
      <c r="K534" s="7"/>
      <c r="L534" s="7"/>
      <c r="M534" s="13"/>
      <c r="N534" s="13"/>
      <c r="O534" s="16" t="str">
        <f>IF(L534&lt;&gt;"",VLOOKUP(L534,#REF!,14,FALSE),"")</f>
        <v/>
      </c>
      <c r="P534" s="86">
        <f t="shared" si="31"/>
        <v>0</v>
      </c>
      <c r="Q534" s="90" t="str">
        <f t="shared" si="30"/>
        <v/>
      </c>
    </row>
    <row r="535" spans="10:17" ht="18" customHeight="1" x14ac:dyDescent="0.2">
      <c r="J535" s="30"/>
      <c r="K535" s="7"/>
      <c r="L535" s="7"/>
      <c r="M535" s="13"/>
      <c r="N535" s="13"/>
      <c r="O535" s="16" t="str">
        <f>IF(L535&lt;&gt;"",VLOOKUP(L535,#REF!,14,FALSE),"")</f>
        <v/>
      </c>
      <c r="P535" s="86">
        <f t="shared" si="31"/>
        <v>0</v>
      </c>
      <c r="Q535" s="90" t="str">
        <f t="shared" si="30"/>
        <v/>
      </c>
    </row>
    <row r="536" spans="10:17" ht="18" customHeight="1" x14ac:dyDescent="0.2">
      <c r="J536" s="30"/>
      <c r="K536" s="7"/>
      <c r="L536" s="7"/>
      <c r="M536" s="13"/>
      <c r="N536" s="13"/>
      <c r="O536" s="16" t="str">
        <f>IF(L536&lt;&gt;"",VLOOKUP(L536,#REF!,14,FALSE),"")</f>
        <v/>
      </c>
      <c r="P536" s="86">
        <f t="shared" si="31"/>
        <v>0</v>
      </c>
      <c r="Q536" s="90" t="str">
        <f t="shared" si="30"/>
        <v/>
      </c>
    </row>
    <row r="537" spans="10:17" ht="18" customHeight="1" x14ac:dyDescent="0.2">
      <c r="J537" s="30"/>
      <c r="K537" s="7"/>
      <c r="L537" s="7"/>
      <c r="M537" s="13"/>
      <c r="N537" s="13"/>
      <c r="O537" s="16" t="str">
        <f>IF(L537&lt;&gt;"",VLOOKUP(L537,#REF!,14,FALSE),"")</f>
        <v/>
      </c>
      <c r="P537" s="86">
        <f t="shared" si="31"/>
        <v>0</v>
      </c>
      <c r="Q537" s="90" t="str">
        <f t="shared" si="30"/>
        <v/>
      </c>
    </row>
    <row r="538" spans="10:17" ht="18" customHeight="1" x14ac:dyDescent="0.2">
      <c r="J538" s="30"/>
      <c r="K538" s="7"/>
      <c r="L538" s="7"/>
      <c r="M538" s="13"/>
      <c r="N538" s="13"/>
      <c r="O538" s="16" t="str">
        <f>IF(L538&lt;&gt;"",VLOOKUP(L538,#REF!,14,FALSE),"")</f>
        <v/>
      </c>
      <c r="P538" s="86">
        <f t="shared" si="31"/>
        <v>0</v>
      </c>
      <c r="Q538" s="90" t="str">
        <f t="shared" si="30"/>
        <v/>
      </c>
    </row>
    <row r="539" spans="10:17" ht="18" customHeight="1" x14ac:dyDescent="0.2">
      <c r="J539" s="30"/>
      <c r="K539" s="7"/>
      <c r="L539" s="7"/>
      <c r="M539" s="13"/>
      <c r="N539" s="13"/>
      <c r="O539" s="16" t="str">
        <f>IF(L539&lt;&gt;"",VLOOKUP(L539,#REF!,14,FALSE),"")</f>
        <v/>
      </c>
      <c r="P539" s="86">
        <f t="shared" si="31"/>
        <v>0</v>
      </c>
      <c r="Q539" s="90" t="str">
        <f t="shared" si="30"/>
        <v/>
      </c>
    </row>
    <row r="540" spans="10:17" ht="18" customHeight="1" x14ac:dyDescent="0.2">
      <c r="J540" s="30"/>
      <c r="K540" s="7"/>
      <c r="L540" s="7"/>
      <c r="M540" s="13"/>
      <c r="N540" s="13"/>
      <c r="O540" s="16" t="str">
        <f>IF(L540&lt;&gt;"",VLOOKUP(L540,#REF!,14,FALSE),"")</f>
        <v/>
      </c>
      <c r="P540" s="86">
        <f t="shared" si="31"/>
        <v>0</v>
      </c>
      <c r="Q540" s="90" t="str">
        <f t="shared" si="30"/>
        <v/>
      </c>
    </row>
    <row r="541" spans="10:17" ht="18" customHeight="1" x14ac:dyDescent="0.2">
      <c r="J541" s="30"/>
      <c r="K541" s="7"/>
      <c r="L541" s="7"/>
      <c r="M541" s="13"/>
      <c r="N541" s="13"/>
      <c r="O541" s="16" t="str">
        <f>IF(L541&lt;&gt;"",VLOOKUP(L541,#REF!,14,FALSE),"")</f>
        <v/>
      </c>
      <c r="P541" s="86">
        <f t="shared" si="31"/>
        <v>0</v>
      </c>
      <c r="Q541" s="90" t="str">
        <f t="shared" si="30"/>
        <v/>
      </c>
    </row>
    <row r="542" spans="10:17" ht="18" customHeight="1" x14ac:dyDescent="0.2">
      <c r="J542" s="30"/>
      <c r="K542" s="7"/>
      <c r="L542" s="7"/>
      <c r="M542" s="13"/>
      <c r="N542" s="13"/>
      <c r="O542" s="16" t="str">
        <f>IF(L542&lt;&gt;"",VLOOKUP(L542,#REF!,14,FALSE),"")</f>
        <v/>
      </c>
      <c r="P542" s="86">
        <f t="shared" si="31"/>
        <v>0</v>
      </c>
      <c r="Q542" s="90" t="str">
        <f t="shared" si="30"/>
        <v/>
      </c>
    </row>
    <row r="543" spans="10:17" ht="18" customHeight="1" x14ac:dyDescent="0.2">
      <c r="J543" s="30"/>
      <c r="K543" s="7"/>
      <c r="L543" s="7"/>
      <c r="M543" s="13"/>
      <c r="N543" s="13"/>
      <c r="O543" s="16" t="str">
        <f>IF(L543&lt;&gt;"",VLOOKUP(L543,#REF!,14,FALSE),"")</f>
        <v/>
      </c>
      <c r="P543" s="86">
        <f t="shared" si="31"/>
        <v>0</v>
      </c>
      <c r="Q543" s="90" t="str">
        <f t="shared" si="30"/>
        <v/>
      </c>
    </row>
    <row r="544" spans="10:17" ht="18" customHeight="1" x14ac:dyDescent="0.2">
      <c r="J544" s="30"/>
      <c r="K544" s="7"/>
      <c r="L544" s="7"/>
      <c r="M544" s="13"/>
      <c r="N544" s="13"/>
      <c r="O544" s="16" t="str">
        <f>IF(L544&lt;&gt;"",VLOOKUP(L544,#REF!,14,FALSE),"")</f>
        <v/>
      </c>
      <c r="P544" s="86">
        <f t="shared" si="31"/>
        <v>0</v>
      </c>
      <c r="Q544" s="90" t="str">
        <f t="shared" si="30"/>
        <v/>
      </c>
    </row>
    <row r="545" spans="10:17" ht="18" customHeight="1" x14ac:dyDescent="0.2">
      <c r="J545" s="30"/>
      <c r="K545" s="7"/>
      <c r="L545" s="7"/>
      <c r="M545" s="13"/>
      <c r="N545" s="13"/>
      <c r="O545" s="16" t="str">
        <f>IF(L545&lt;&gt;"",VLOOKUP(L545,#REF!,14,FALSE),"")</f>
        <v/>
      </c>
      <c r="P545" s="86">
        <f t="shared" si="31"/>
        <v>0</v>
      </c>
      <c r="Q545" s="90" t="str">
        <f t="shared" si="30"/>
        <v/>
      </c>
    </row>
    <row r="546" spans="10:17" ht="18" customHeight="1" x14ac:dyDescent="0.2">
      <c r="J546" s="30"/>
      <c r="K546" s="7"/>
      <c r="L546" s="7"/>
      <c r="M546" s="13"/>
      <c r="N546" s="13"/>
      <c r="O546" s="16" t="str">
        <f>IF(L546&lt;&gt;"",VLOOKUP(L546,#REF!,14,FALSE),"")</f>
        <v/>
      </c>
      <c r="P546" s="86">
        <f t="shared" si="31"/>
        <v>0</v>
      </c>
      <c r="Q546" s="90" t="str">
        <f t="shared" si="30"/>
        <v/>
      </c>
    </row>
    <row r="547" spans="10:17" ht="18" customHeight="1" x14ac:dyDescent="0.2">
      <c r="J547" s="30"/>
      <c r="K547" s="7"/>
      <c r="L547" s="7"/>
      <c r="M547" s="13"/>
      <c r="N547" s="13"/>
      <c r="O547" s="16" t="str">
        <f>IF(L547&lt;&gt;"",VLOOKUP(L547,#REF!,14,FALSE),"")</f>
        <v/>
      </c>
      <c r="P547" s="86">
        <f t="shared" si="31"/>
        <v>0</v>
      </c>
      <c r="Q547" s="90" t="str">
        <f t="shared" si="30"/>
        <v/>
      </c>
    </row>
    <row r="548" spans="10:17" ht="18" customHeight="1" x14ac:dyDescent="0.2">
      <c r="J548" s="88" t="str">
        <f>IF(P548=0,"")</f>
        <v/>
      </c>
      <c r="K548" s="89"/>
      <c r="L548" s="88" t="s">
        <v>273</v>
      </c>
      <c r="M548" s="89"/>
      <c r="N548" s="89"/>
      <c r="O548" s="91" t="s">
        <v>32</v>
      </c>
      <c r="P548" s="92">
        <f>SUBTOTAL(9,P518:P547)</f>
        <v>0</v>
      </c>
      <c r="Q548" s="90" t="str">
        <f>IF(K517="","",IF(K517&lt;&gt;"","Conteúdo OK",""))</f>
        <v/>
      </c>
    </row>
    <row r="549" spans="10:17" ht="18" customHeight="1" x14ac:dyDescent="0.2">
      <c r="J549" s="88" t="s">
        <v>273</v>
      </c>
      <c r="K549" s="89"/>
      <c r="L549" s="88" t="s">
        <v>273</v>
      </c>
      <c r="M549" s="89"/>
      <c r="N549" s="89"/>
      <c r="O549" s="89"/>
      <c r="P549" s="89"/>
      <c r="Q549" s="90" t="str">
        <f>IF(K517="","",IF(K517&lt;&gt;"","Conteúdo OK",""))</f>
        <v/>
      </c>
    </row>
    <row r="550" spans="10:17" ht="39.950000000000003" customHeight="1" x14ac:dyDescent="0.2">
      <c r="J550" s="29"/>
      <c r="K550" s="472"/>
      <c r="L550" s="473"/>
      <c r="M550" s="473"/>
      <c r="N550" s="473"/>
      <c r="O550" s="473"/>
      <c r="P550" s="474"/>
      <c r="Q550" s="90" t="str">
        <f>IF(K550="","",IF(K550&lt;&gt;"","Conteúdo OK",""))</f>
        <v/>
      </c>
    </row>
    <row r="551" spans="10:17" ht="18" customHeight="1" x14ac:dyDescent="0.2">
      <c r="J551" s="30"/>
      <c r="K551" s="7"/>
      <c r="L551" s="7"/>
      <c r="M551" s="13"/>
      <c r="N551" s="13"/>
      <c r="O551" s="16" t="str">
        <f>IF(L551&lt;&gt;"",VLOOKUP(L551,#REF!,14,FALSE),"")</f>
        <v/>
      </c>
      <c r="P551" s="86">
        <f>IF(L551&lt;&gt;"",O551*M551,0)</f>
        <v>0</v>
      </c>
      <c r="Q551" s="90" t="str">
        <f t="shared" ref="Q551:Q580" si="32">IF(L551="","",IF(L551&lt;&gt;"","Conteúdo OK",""))</f>
        <v/>
      </c>
    </row>
    <row r="552" spans="10:17" ht="18" customHeight="1" x14ac:dyDescent="0.2">
      <c r="J552" s="30"/>
      <c r="K552" s="7"/>
      <c r="L552" s="7"/>
      <c r="M552" s="13"/>
      <c r="N552" s="13"/>
      <c r="O552" s="16" t="str">
        <f>IF(L552&lt;&gt;"",VLOOKUP(L552,#REF!,14,FALSE),"")</f>
        <v/>
      </c>
      <c r="P552" s="86">
        <f t="shared" ref="P552:P580" si="33">IF(L552&lt;&gt;"",O552*M552,0)</f>
        <v>0</v>
      </c>
      <c r="Q552" s="90" t="str">
        <f t="shared" si="32"/>
        <v/>
      </c>
    </row>
    <row r="553" spans="10:17" ht="18" customHeight="1" x14ac:dyDescent="0.2">
      <c r="J553" s="30"/>
      <c r="K553" s="7"/>
      <c r="L553" s="7"/>
      <c r="M553" s="13"/>
      <c r="N553" s="13"/>
      <c r="O553" s="16" t="str">
        <f>IF(L553&lt;&gt;"",VLOOKUP(L553,#REF!,14,FALSE),"")</f>
        <v/>
      </c>
      <c r="P553" s="86">
        <f t="shared" si="33"/>
        <v>0</v>
      </c>
      <c r="Q553" s="90" t="str">
        <f t="shared" si="32"/>
        <v/>
      </c>
    </row>
    <row r="554" spans="10:17" ht="18" customHeight="1" x14ac:dyDescent="0.2">
      <c r="J554" s="30"/>
      <c r="K554" s="7"/>
      <c r="L554" s="7"/>
      <c r="M554" s="13"/>
      <c r="N554" s="13"/>
      <c r="O554" s="16" t="str">
        <f>IF(L554&lt;&gt;"",VLOOKUP(L554,#REF!,14,FALSE),"")</f>
        <v/>
      </c>
      <c r="P554" s="86">
        <f t="shared" si="33"/>
        <v>0</v>
      </c>
      <c r="Q554" s="90" t="str">
        <f t="shared" si="32"/>
        <v/>
      </c>
    </row>
    <row r="555" spans="10:17" ht="18" customHeight="1" x14ac:dyDescent="0.2">
      <c r="J555" s="30"/>
      <c r="K555" s="7"/>
      <c r="L555" s="7"/>
      <c r="M555" s="13"/>
      <c r="N555" s="13"/>
      <c r="O555" s="16" t="str">
        <f>IF(L555&lt;&gt;"",VLOOKUP(L555,#REF!,14,FALSE),"")</f>
        <v/>
      </c>
      <c r="P555" s="86">
        <f t="shared" si="33"/>
        <v>0</v>
      </c>
      <c r="Q555" s="90" t="str">
        <f t="shared" si="32"/>
        <v/>
      </c>
    </row>
    <row r="556" spans="10:17" ht="18" customHeight="1" x14ac:dyDescent="0.2">
      <c r="J556" s="30"/>
      <c r="K556" s="7"/>
      <c r="L556" s="7"/>
      <c r="M556" s="13"/>
      <c r="N556" s="13"/>
      <c r="O556" s="16" t="str">
        <f>IF(L556&lt;&gt;"",VLOOKUP(L556,#REF!,14,FALSE),"")</f>
        <v/>
      </c>
      <c r="P556" s="86">
        <f t="shared" si="33"/>
        <v>0</v>
      </c>
      <c r="Q556" s="90" t="str">
        <f t="shared" si="32"/>
        <v/>
      </c>
    </row>
    <row r="557" spans="10:17" ht="18" customHeight="1" x14ac:dyDescent="0.2">
      <c r="J557" s="30"/>
      <c r="K557" s="7"/>
      <c r="L557" s="7"/>
      <c r="M557" s="13"/>
      <c r="N557" s="13"/>
      <c r="O557" s="16" t="str">
        <f>IF(L557&lt;&gt;"",VLOOKUP(L557,#REF!,14,FALSE),"")</f>
        <v/>
      </c>
      <c r="P557" s="86">
        <f t="shared" si="33"/>
        <v>0</v>
      </c>
      <c r="Q557" s="90" t="str">
        <f t="shared" si="32"/>
        <v/>
      </c>
    </row>
    <row r="558" spans="10:17" ht="18" customHeight="1" x14ac:dyDescent="0.2">
      <c r="J558" s="30"/>
      <c r="K558" s="7"/>
      <c r="L558" s="7"/>
      <c r="M558" s="13"/>
      <c r="N558" s="13"/>
      <c r="O558" s="16" t="str">
        <f>IF(L558&lt;&gt;"",VLOOKUP(L558,#REF!,14,FALSE),"")</f>
        <v/>
      </c>
      <c r="P558" s="86">
        <f t="shared" si="33"/>
        <v>0</v>
      </c>
      <c r="Q558" s="90" t="str">
        <f t="shared" si="32"/>
        <v/>
      </c>
    </row>
    <row r="559" spans="10:17" ht="18" customHeight="1" x14ac:dyDescent="0.2">
      <c r="J559" s="30"/>
      <c r="K559" s="7"/>
      <c r="L559" s="7"/>
      <c r="M559" s="13"/>
      <c r="N559" s="13"/>
      <c r="O559" s="16" t="str">
        <f>IF(L559&lt;&gt;"",VLOOKUP(L559,#REF!,14,FALSE),"")</f>
        <v/>
      </c>
      <c r="P559" s="86">
        <f t="shared" si="33"/>
        <v>0</v>
      </c>
      <c r="Q559" s="90" t="str">
        <f t="shared" si="32"/>
        <v/>
      </c>
    </row>
    <row r="560" spans="10:17" ht="18" customHeight="1" x14ac:dyDescent="0.2">
      <c r="J560" s="30"/>
      <c r="K560" s="7"/>
      <c r="L560" s="7"/>
      <c r="M560" s="13"/>
      <c r="N560" s="13"/>
      <c r="O560" s="16" t="str">
        <f>IF(L560&lt;&gt;"",VLOOKUP(L560,#REF!,14,FALSE),"")</f>
        <v/>
      </c>
      <c r="P560" s="86">
        <f t="shared" si="33"/>
        <v>0</v>
      </c>
      <c r="Q560" s="90" t="str">
        <f t="shared" si="32"/>
        <v/>
      </c>
    </row>
    <row r="561" spans="10:17" ht="18" customHeight="1" x14ac:dyDescent="0.2">
      <c r="J561" s="30"/>
      <c r="K561" s="7"/>
      <c r="L561" s="7"/>
      <c r="M561" s="13"/>
      <c r="N561" s="13"/>
      <c r="O561" s="16" t="str">
        <f>IF(L561&lt;&gt;"",VLOOKUP(L561,#REF!,14,FALSE),"")</f>
        <v/>
      </c>
      <c r="P561" s="86">
        <f t="shared" si="33"/>
        <v>0</v>
      </c>
      <c r="Q561" s="90" t="str">
        <f t="shared" si="32"/>
        <v/>
      </c>
    </row>
    <row r="562" spans="10:17" ht="18" customHeight="1" x14ac:dyDescent="0.2">
      <c r="J562" s="30"/>
      <c r="K562" s="7"/>
      <c r="L562" s="7"/>
      <c r="M562" s="13"/>
      <c r="N562" s="13"/>
      <c r="O562" s="16" t="str">
        <f>IF(L562&lt;&gt;"",VLOOKUP(L562,#REF!,14,FALSE),"")</f>
        <v/>
      </c>
      <c r="P562" s="86">
        <f t="shared" si="33"/>
        <v>0</v>
      </c>
      <c r="Q562" s="90" t="str">
        <f t="shared" si="32"/>
        <v/>
      </c>
    </row>
    <row r="563" spans="10:17" ht="18" customHeight="1" x14ac:dyDescent="0.2">
      <c r="J563" s="30"/>
      <c r="K563" s="7"/>
      <c r="L563" s="7"/>
      <c r="M563" s="13"/>
      <c r="N563" s="13"/>
      <c r="O563" s="16" t="str">
        <f>IF(L563&lt;&gt;"",VLOOKUP(L563,#REF!,14,FALSE),"")</f>
        <v/>
      </c>
      <c r="P563" s="86">
        <f t="shared" si="33"/>
        <v>0</v>
      </c>
      <c r="Q563" s="90" t="str">
        <f t="shared" si="32"/>
        <v/>
      </c>
    </row>
    <row r="564" spans="10:17" ht="18" customHeight="1" x14ac:dyDescent="0.2">
      <c r="J564" s="30"/>
      <c r="K564" s="7"/>
      <c r="L564" s="7"/>
      <c r="M564" s="13"/>
      <c r="N564" s="13"/>
      <c r="O564" s="16" t="str">
        <f>IF(L564&lt;&gt;"",VLOOKUP(L564,#REF!,14,FALSE),"")</f>
        <v/>
      </c>
      <c r="P564" s="86">
        <f t="shared" si="33"/>
        <v>0</v>
      </c>
      <c r="Q564" s="90" t="str">
        <f t="shared" si="32"/>
        <v/>
      </c>
    </row>
    <row r="565" spans="10:17" ht="18" customHeight="1" x14ac:dyDescent="0.2">
      <c r="J565" s="30"/>
      <c r="K565" s="7"/>
      <c r="L565" s="7"/>
      <c r="M565" s="13"/>
      <c r="N565" s="13"/>
      <c r="O565" s="16" t="str">
        <f>IF(L565&lt;&gt;"",VLOOKUP(L565,#REF!,14,FALSE),"")</f>
        <v/>
      </c>
      <c r="P565" s="86">
        <f t="shared" si="33"/>
        <v>0</v>
      </c>
      <c r="Q565" s="90" t="str">
        <f t="shared" si="32"/>
        <v/>
      </c>
    </row>
    <row r="566" spans="10:17" ht="18" customHeight="1" x14ac:dyDescent="0.2">
      <c r="J566" s="30"/>
      <c r="K566" s="7"/>
      <c r="L566" s="7"/>
      <c r="M566" s="13"/>
      <c r="N566" s="13"/>
      <c r="O566" s="16" t="str">
        <f>IF(L566&lt;&gt;"",VLOOKUP(L566,#REF!,14,FALSE),"")</f>
        <v/>
      </c>
      <c r="P566" s="86">
        <f t="shared" si="33"/>
        <v>0</v>
      </c>
      <c r="Q566" s="90" t="str">
        <f t="shared" si="32"/>
        <v/>
      </c>
    </row>
    <row r="567" spans="10:17" ht="18" customHeight="1" x14ac:dyDescent="0.2">
      <c r="J567" s="30"/>
      <c r="K567" s="7"/>
      <c r="L567" s="7"/>
      <c r="M567" s="13"/>
      <c r="N567" s="13"/>
      <c r="O567" s="16" t="str">
        <f>IF(L567&lt;&gt;"",VLOOKUP(L567,#REF!,14,FALSE),"")</f>
        <v/>
      </c>
      <c r="P567" s="86">
        <f t="shared" si="33"/>
        <v>0</v>
      </c>
      <c r="Q567" s="90" t="str">
        <f t="shared" si="32"/>
        <v/>
      </c>
    </row>
    <row r="568" spans="10:17" ht="18" customHeight="1" x14ac:dyDescent="0.2">
      <c r="J568" s="30"/>
      <c r="K568" s="7"/>
      <c r="L568" s="7"/>
      <c r="M568" s="13"/>
      <c r="N568" s="13"/>
      <c r="O568" s="16" t="str">
        <f>IF(L568&lt;&gt;"",VLOOKUP(L568,#REF!,14,FALSE),"")</f>
        <v/>
      </c>
      <c r="P568" s="86">
        <f t="shared" si="33"/>
        <v>0</v>
      </c>
      <c r="Q568" s="90" t="str">
        <f t="shared" si="32"/>
        <v/>
      </c>
    </row>
    <row r="569" spans="10:17" ht="18" customHeight="1" x14ac:dyDescent="0.2">
      <c r="J569" s="30"/>
      <c r="K569" s="7"/>
      <c r="L569" s="7"/>
      <c r="M569" s="13"/>
      <c r="N569" s="13"/>
      <c r="O569" s="16" t="str">
        <f>IF(L569&lt;&gt;"",VLOOKUP(L569,#REF!,14,FALSE),"")</f>
        <v/>
      </c>
      <c r="P569" s="86">
        <f t="shared" si="33"/>
        <v>0</v>
      </c>
      <c r="Q569" s="90" t="str">
        <f t="shared" si="32"/>
        <v/>
      </c>
    </row>
    <row r="570" spans="10:17" ht="18" customHeight="1" x14ac:dyDescent="0.2">
      <c r="J570" s="30"/>
      <c r="K570" s="7"/>
      <c r="L570" s="7"/>
      <c r="M570" s="13"/>
      <c r="N570" s="13"/>
      <c r="O570" s="16" t="str">
        <f>IF(L570&lt;&gt;"",VLOOKUP(L570,#REF!,14,FALSE),"")</f>
        <v/>
      </c>
      <c r="P570" s="86">
        <f t="shared" si="33"/>
        <v>0</v>
      </c>
      <c r="Q570" s="90" t="str">
        <f t="shared" si="32"/>
        <v/>
      </c>
    </row>
    <row r="571" spans="10:17" ht="18" customHeight="1" x14ac:dyDescent="0.2">
      <c r="J571" s="30"/>
      <c r="K571" s="7"/>
      <c r="L571" s="7"/>
      <c r="M571" s="13"/>
      <c r="N571" s="13"/>
      <c r="O571" s="16" t="str">
        <f>IF(L571&lt;&gt;"",VLOOKUP(L571,#REF!,14,FALSE),"")</f>
        <v/>
      </c>
      <c r="P571" s="86">
        <f t="shared" si="33"/>
        <v>0</v>
      </c>
      <c r="Q571" s="90" t="str">
        <f t="shared" si="32"/>
        <v/>
      </c>
    </row>
    <row r="572" spans="10:17" ht="18" customHeight="1" x14ac:dyDescent="0.2">
      <c r="J572" s="30"/>
      <c r="K572" s="7"/>
      <c r="L572" s="7"/>
      <c r="M572" s="13"/>
      <c r="N572" s="13"/>
      <c r="O572" s="16" t="str">
        <f>IF(L572&lt;&gt;"",VLOOKUP(L572,#REF!,14,FALSE),"")</f>
        <v/>
      </c>
      <c r="P572" s="86">
        <f t="shared" si="33"/>
        <v>0</v>
      </c>
      <c r="Q572" s="90" t="str">
        <f t="shared" si="32"/>
        <v/>
      </c>
    </row>
    <row r="573" spans="10:17" ht="18" customHeight="1" x14ac:dyDescent="0.2">
      <c r="J573" s="30"/>
      <c r="K573" s="7"/>
      <c r="L573" s="7"/>
      <c r="M573" s="13"/>
      <c r="N573" s="13"/>
      <c r="O573" s="16" t="str">
        <f>IF(L573&lt;&gt;"",VLOOKUP(L573,#REF!,14,FALSE),"")</f>
        <v/>
      </c>
      <c r="P573" s="86">
        <f t="shared" si="33"/>
        <v>0</v>
      </c>
      <c r="Q573" s="90" t="str">
        <f t="shared" si="32"/>
        <v/>
      </c>
    </row>
    <row r="574" spans="10:17" ht="18" customHeight="1" x14ac:dyDescent="0.2">
      <c r="J574" s="30"/>
      <c r="K574" s="7"/>
      <c r="L574" s="7"/>
      <c r="M574" s="13"/>
      <c r="N574" s="13"/>
      <c r="O574" s="16" t="str">
        <f>IF(L574&lt;&gt;"",VLOOKUP(L574,#REF!,14,FALSE),"")</f>
        <v/>
      </c>
      <c r="P574" s="86">
        <f t="shared" si="33"/>
        <v>0</v>
      </c>
      <c r="Q574" s="90" t="str">
        <f t="shared" si="32"/>
        <v/>
      </c>
    </row>
    <row r="575" spans="10:17" ht="18" customHeight="1" x14ac:dyDescent="0.2">
      <c r="J575" s="30"/>
      <c r="K575" s="7"/>
      <c r="L575" s="7"/>
      <c r="M575" s="13"/>
      <c r="N575" s="13"/>
      <c r="O575" s="16" t="str">
        <f>IF(L575&lt;&gt;"",VLOOKUP(L575,#REF!,14,FALSE),"")</f>
        <v/>
      </c>
      <c r="P575" s="86">
        <f t="shared" si="33"/>
        <v>0</v>
      </c>
      <c r="Q575" s="90" t="str">
        <f t="shared" si="32"/>
        <v/>
      </c>
    </row>
    <row r="576" spans="10:17" ht="18" customHeight="1" x14ac:dyDescent="0.2">
      <c r="J576" s="30"/>
      <c r="K576" s="7"/>
      <c r="L576" s="7"/>
      <c r="M576" s="13"/>
      <c r="N576" s="13"/>
      <c r="O576" s="16" t="str">
        <f>IF(L576&lt;&gt;"",VLOOKUP(L576,#REF!,14,FALSE),"")</f>
        <v/>
      </c>
      <c r="P576" s="86">
        <f t="shared" si="33"/>
        <v>0</v>
      </c>
      <c r="Q576" s="90" t="str">
        <f t="shared" si="32"/>
        <v/>
      </c>
    </row>
    <row r="577" spans="10:17" ht="18" customHeight="1" x14ac:dyDescent="0.2">
      <c r="J577" s="30"/>
      <c r="K577" s="7"/>
      <c r="L577" s="7"/>
      <c r="M577" s="13"/>
      <c r="N577" s="13"/>
      <c r="O577" s="16" t="str">
        <f>IF(L577&lt;&gt;"",VLOOKUP(L577,#REF!,14,FALSE),"")</f>
        <v/>
      </c>
      <c r="P577" s="86">
        <f t="shared" si="33"/>
        <v>0</v>
      </c>
      <c r="Q577" s="90" t="str">
        <f t="shared" si="32"/>
        <v/>
      </c>
    </row>
    <row r="578" spans="10:17" ht="18" customHeight="1" x14ac:dyDescent="0.2">
      <c r="J578" s="30"/>
      <c r="K578" s="7"/>
      <c r="L578" s="7"/>
      <c r="M578" s="13"/>
      <c r="N578" s="13"/>
      <c r="O578" s="16" t="str">
        <f>IF(L578&lt;&gt;"",VLOOKUP(L578,#REF!,14,FALSE),"")</f>
        <v/>
      </c>
      <c r="P578" s="86">
        <f t="shared" si="33"/>
        <v>0</v>
      </c>
      <c r="Q578" s="90" t="str">
        <f t="shared" si="32"/>
        <v/>
      </c>
    </row>
    <row r="579" spans="10:17" ht="18" customHeight="1" x14ac:dyDescent="0.2">
      <c r="J579" s="30"/>
      <c r="K579" s="7"/>
      <c r="L579" s="7"/>
      <c r="M579" s="13"/>
      <c r="N579" s="13"/>
      <c r="O579" s="16" t="str">
        <f>IF(L579&lt;&gt;"",VLOOKUP(L579,#REF!,14,FALSE),"")</f>
        <v/>
      </c>
      <c r="P579" s="86">
        <f t="shared" si="33"/>
        <v>0</v>
      </c>
      <c r="Q579" s="90" t="str">
        <f t="shared" si="32"/>
        <v/>
      </c>
    </row>
    <row r="580" spans="10:17" ht="18" customHeight="1" x14ac:dyDescent="0.2">
      <c r="J580" s="30"/>
      <c r="K580" s="7"/>
      <c r="L580" s="7"/>
      <c r="M580" s="13"/>
      <c r="N580" s="13"/>
      <c r="O580" s="16" t="str">
        <f>IF(L580&lt;&gt;"",VLOOKUP(L580,#REF!,14,FALSE),"")</f>
        <v/>
      </c>
      <c r="P580" s="86">
        <f t="shared" si="33"/>
        <v>0</v>
      </c>
      <c r="Q580" s="90" t="str">
        <f t="shared" si="32"/>
        <v/>
      </c>
    </row>
    <row r="581" spans="10:17" ht="18" customHeight="1" x14ac:dyDescent="0.2">
      <c r="J581" s="88" t="str">
        <f>IF(P581=0,"")</f>
        <v/>
      </c>
      <c r="K581" s="89"/>
      <c r="L581" s="88" t="s">
        <v>273</v>
      </c>
      <c r="M581" s="89"/>
      <c r="N581" s="89"/>
      <c r="O581" s="91" t="s">
        <v>32</v>
      </c>
      <c r="P581" s="92">
        <f>SUBTOTAL(9,P551:P580)</f>
        <v>0</v>
      </c>
      <c r="Q581" s="90" t="str">
        <f>IF(K550="","",IF(K550&lt;&gt;"","Conteúdo OK",""))</f>
        <v/>
      </c>
    </row>
    <row r="582" spans="10:17" ht="18" customHeight="1" x14ac:dyDescent="0.2">
      <c r="J582" s="88" t="s">
        <v>273</v>
      </c>
      <c r="K582" s="89"/>
      <c r="L582" s="88" t="s">
        <v>273</v>
      </c>
      <c r="M582" s="89"/>
      <c r="N582" s="89"/>
      <c r="O582" s="89"/>
      <c r="P582" s="89"/>
      <c r="Q582" s="90" t="str">
        <f>IF(K550="","",IF(K550&lt;&gt;"","Conteúdo OK",""))</f>
        <v/>
      </c>
    </row>
    <row r="583" spans="10:17" ht="39.950000000000003" customHeight="1" x14ac:dyDescent="0.2">
      <c r="J583" s="29"/>
      <c r="K583" s="472"/>
      <c r="L583" s="473"/>
      <c r="M583" s="473"/>
      <c r="N583" s="473"/>
      <c r="O583" s="473"/>
      <c r="P583" s="474"/>
      <c r="Q583" s="90" t="str">
        <f>IF(K583="","",IF(K583&lt;&gt;"","Conteúdo OK",""))</f>
        <v/>
      </c>
    </row>
    <row r="584" spans="10:17" ht="18" customHeight="1" x14ac:dyDescent="0.2">
      <c r="J584" s="30"/>
      <c r="K584" s="7"/>
      <c r="L584" s="7"/>
      <c r="M584" s="13"/>
      <c r="N584" s="13"/>
      <c r="O584" s="16" t="str">
        <f>IF(L584&lt;&gt;"",VLOOKUP(L584,#REF!,14,FALSE),"")</f>
        <v/>
      </c>
      <c r="P584" s="86">
        <f>IF(L584&lt;&gt;"",O584*M584,0)</f>
        <v>0</v>
      </c>
      <c r="Q584" s="90" t="str">
        <f t="shared" ref="Q584:Q613" si="34">IF(L584="","",IF(L584&lt;&gt;"","Conteúdo OK",""))</f>
        <v/>
      </c>
    </row>
    <row r="585" spans="10:17" ht="18" customHeight="1" x14ac:dyDescent="0.2">
      <c r="J585" s="30"/>
      <c r="K585" s="7"/>
      <c r="L585" s="7"/>
      <c r="M585" s="13"/>
      <c r="N585" s="13"/>
      <c r="O585" s="16" t="str">
        <f>IF(L585&lt;&gt;"",VLOOKUP(L585,#REF!,14,FALSE),"")</f>
        <v/>
      </c>
      <c r="P585" s="86">
        <f t="shared" ref="P585:P613" si="35">IF(L585&lt;&gt;"",O585*M585,0)</f>
        <v>0</v>
      </c>
      <c r="Q585" s="90" t="str">
        <f t="shared" si="34"/>
        <v/>
      </c>
    </row>
    <row r="586" spans="10:17" ht="18" customHeight="1" x14ac:dyDescent="0.2">
      <c r="J586" s="30"/>
      <c r="K586" s="7"/>
      <c r="L586" s="7"/>
      <c r="M586" s="13"/>
      <c r="N586" s="13"/>
      <c r="O586" s="16" t="str">
        <f>IF(L586&lt;&gt;"",VLOOKUP(L586,#REF!,14,FALSE),"")</f>
        <v/>
      </c>
      <c r="P586" s="86">
        <f t="shared" si="35"/>
        <v>0</v>
      </c>
      <c r="Q586" s="90" t="str">
        <f t="shared" si="34"/>
        <v/>
      </c>
    </row>
    <row r="587" spans="10:17" ht="18" customHeight="1" x14ac:dyDescent="0.2">
      <c r="J587" s="30"/>
      <c r="K587" s="7"/>
      <c r="L587" s="7"/>
      <c r="M587" s="13"/>
      <c r="N587" s="13"/>
      <c r="O587" s="16" t="str">
        <f>IF(L587&lt;&gt;"",VLOOKUP(L587,#REF!,14,FALSE),"")</f>
        <v/>
      </c>
      <c r="P587" s="86">
        <f t="shared" si="35"/>
        <v>0</v>
      </c>
      <c r="Q587" s="90" t="str">
        <f t="shared" si="34"/>
        <v/>
      </c>
    </row>
    <row r="588" spans="10:17" ht="18" customHeight="1" x14ac:dyDescent="0.2">
      <c r="J588" s="30"/>
      <c r="K588" s="7"/>
      <c r="L588" s="7"/>
      <c r="M588" s="13"/>
      <c r="N588" s="13"/>
      <c r="O588" s="16" t="str">
        <f>IF(L588&lt;&gt;"",VLOOKUP(L588,#REF!,14,FALSE),"")</f>
        <v/>
      </c>
      <c r="P588" s="86">
        <f t="shared" si="35"/>
        <v>0</v>
      </c>
      <c r="Q588" s="90" t="str">
        <f t="shared" si="34"/>
        <v/>
      </c>
    </row>
    <row r="589" spans="10:17" ht="18" customHeight="1" x14ac:dyDescent="0.2">
      <c r="J589" s="30"/>
      <c r="K589" s="7"/>
      <c r="L589" s="7"/>
      <c r="M589" s="13"/>
      <c r="N589" s="13"/>
      <c r="O589" s="16" t="str">
        <f>IF(L589&lt;&gt;"",VLOOKUP(L589,#REF!,14,FALSE),"")</f>
        <v/>
      </c>
      <c r="P589" s="86">
        <f t="shared" si="35"/>
        <v>0</v>
      </c>
      <c r="Q589" s="90" t="str">
        <f t="shared" si="34"/>
        <v/>
      </c>
    </row>
    <row r="590" spans="10:17" ht="18" customHeight="1" x14ac:dyDescent="0.2">
      <c r="J590" s="30"/>
      <c r="K590" s="7"/>
      <c r="L590" s="7"/>
      <c r="M590" s="13"/>
      <c r="N590" s="13"/>
      <c r="O590" s="16" t="str">
        <f>IF(L590&lt;&gt;"",VLOOKUP(L590,#REF!,14,FALSE),"")</f>
        <v/>
      </c>
      <c r="P590" s="86">
        <f t="shared" si="35"/>
        <v>0</v>
      </c>
      <c r="Q590" s="90" t="str">
        <f t="shared" si="34"/>
        <v/>
      </c>
    </row>
    <row r="591" spans="10:17" ht="18" customHeight="1" x14ac:dyDescent="0.2">
      <c r="J591" s="30"/>
      <c r="K591" s="7"/>
      <c r="L591" s="7"/>
      <c r="M591" s="13"/>
      <c r="N591" s="13"/>
      <c r="O591" s="16" t="str">
        <f>IF(L591&lt;&gt;"",VLOOKUP(L591,#REF!,14,FALSE),"")</f>
        <v/>
      </c>
      <c r="P591" s="86">
        <f t="shared" si="35"/>
        <v>0</v>
      </c>
      <c r="Q591" s="90" t="str">
        <f t="shared" si="34"/>
        <v/>
      </c>
    </row>
    <row r="592" spans="10:17" ht="18" customHeight="1" x14ac:dyDescent="0.2">
      <c r="J592" s="30"/>
      <c r="K592" s="7"/>
      <c r="L592" s="7"/>
      <c r="M592" s="13"/>
      <c r="N592" s="13"/>
      <c r="O592" s="16" t="str">
        <f>IF(L592&lt;&gt;"",VLOOKUP(L592,#REF!,14,FALSE),"")</f>
        <v/>
      </c>
      <c r="P592" s="86">
        <f t="shared" si="35"/>
        <v>0</v>
      </c>
      <c r="Q592" s="90" t="str">
        <f t="shared" si="34"/>
        <v/>
      </c>
    </row>
    <row r="593" spans="10:17" ht="18" customHeight="1" x14ac:dyDescent="0.2">
      <c r="J593" s="30"/>
      <c r="K593" s="7"/>
      <c r="L593" s="7"/>
      <c r="M593" s="13"/>
      <c r="N593" s="13"/>
      <c r="O593" s="16" t="str">
        <f>IF(L593&lt;&gt;"",VLOOKUP(L593,#REF!,14,FALSE),"")</f>
        <v/>
      </c>
      <c r="P593" s="86">
        <f t="shared" si="35"/>
        <v>0</v>
      </c>
      <c r="Q593" s="90" t="str">
        <f t="shared" si="34"/>
        <v/>
      </c>
    </row>
    <row r="594" spans="10:17" ht="18" customHeight="1" x14ac:dyDescent="0.2">
      <c r="J594" s="30"/>
      <c r="K594" s="7"/>
      <c r="L594" s="7"/>
      <c r="M594" s="13"/>
      <c r="N594" s="13"/>
      <c r="O594" s="16" t="str">
        <f>IF(L594&lt;&gt;"",VLOOKUP(L594,#REF!,14,FALSE),"")</f>
        <v/>
      </c>
      <c r="P594" s="86">
        <f t="shared" si="35"/>
        <v>0</v>
      </c>
      <c r="Q594" s="90" t="str">
        <f t="shared" si="34"/>
        <v/>
      </c>
    </row>
    <row r="595" spans="10:17" ht="18" customHeight="1" x14ac:dyDescent="0.2">
      <c r="J595" s="30"/>
      <c r="K595" s="7"/>
      <c r="L595" s="7"/>
      <c r="M595" s="13"/>
      <c r="N595" s="13"/>
      <c r="O595" s="16" t="str">
        <f>IF(L595&lt;&gt;"",VLOOKUP(L595,#REF!,14,FALSE),"")</f>
        <v/>
      </c>
      <c r="P595" s="86">
        <f t="shared" si="35"/>
        <v>0</v>
      </c>
      <c r="Q595" s="90" t="str">
        <f t="shared" si="34"/>
        <v/>
      </c>
    </row>
    <row r="596" spans="10:17" ht="18" customHeight="1" x14ac:dyDescent="0.2">
      <c r="J596" s="30"/>
      <c r="K596" s="7"/>
      <c r="L596" s="7"/>
      <c r="M596" s="13"/>
      <c r="N596" s="13"/>
      <c r="O596" s="16" t="str">
        <f>IF(L596&lt;&gt;"",VLOOKUP(L596,#REF!,14,FALSE),"")</f>
        <v/>
      </c>
      <c r="P596" s="86">
        <f t="shared" si="35"/>
        <v>0</v>
      </c>
      <c r="Q596" s="90" t="str">
        <f t="shared" si="34"/>
        <v/>
      </c>
    </row>
    <row r="597" spans="10:17" ht="18" customHeight="1" x14ac:dyDescent="0.2">
      <c r="J597" s="30"/>
      <c r="K597" s="7"/>
      <c r="L597" s="7"/>
      <c r="M597" s="13"/>
      <c r="N597" s="13"/>
      <c r="O597" s="16" t="str">
        <f>IF(L597&lt;&gt;"",VLOOKUP(L597,#REF!,14,FALSE),"")</f>
        <v/>
      </c>
      <c r="P597" s="86">
        <f t="shared" si="35"/>
        <v>0</v>
      </c>
      <c r="Q597" s="90" t="str">
        <f t="shared" si="34"/>
        <v/>
      </c>
    </row>
    <row r="598" spans="10:17" ht="18" customHeight="1" x14ac:dyDescent="0.2">
      <c r="J598" s="30"/>
      <c r="K598" s="7"/>
      <c r="L598" s="7"/>
      <c r="M598" s="13"/>
      <c r="N598" s="13"/>
      <c r="O598" s="16" t="str">
        <f>IF(L598&lt;&gt;"",VLOOKUP(L598,#REF!,14,FALSE),"")</f>
        <v/>
      </c>
      <c r="P598" s="86">
        <f t="shared" si="35"/>
        <v>0</v>
      </c>
      <c r="Q598" s="90" t="str">
        <f t="shared" si="34"/>
        <v/>
      </c>
    </row>
    <row r="599" spans="10:17" ht="18" customHeight="1" x14ac:dyDescent="0.2">
      <c r="J599" s="30"/>
      <c r="K599" s="7"/>
      <c r="L599" s="7"/>
      <c r="M599" s="13"/>
      <c r="N599" s="13"/>
      <c r="O599" s="16" t="str">
        <f>IF(L599&lt;&gt;"",VLOOKUP(L599,#REF!,14,FALSE),"")</f>
        <v/>
      </c>
      <c r="P599" s="86">
        <f t="shared" si="35"/>
        <v>0</v>
      </c>
      <c r="Q599" s="90" t="str">
        <f t="shared" si="34"/>
        <v/>
      </c>
    </row>
    <row r="600" spans="10:17" ht="18" customHeight="1" x14ac:dyDescent="0.2">
      <c r="J600" s="30"/>
      <c r="K600" s="7"/>
      <c r="L600" s="7"/>
      <c r="M600" s="13"/>
      <c r="N600" s="13"/>
      <c r="O600" s="16" t="str">
        <f>IF(L600&lt;&gt;"",VLOOKUP(L600,#REF!,14,FALSE),"")</f>
        <v/>
      </c>
      <c r="P600" s="86">
        <f t="shared" si="35"/>
        <v>0</v>
      </c>
      <c r="Q600" s="90" t="str">
        <f t="shared" si="34"/>
        <v/>
      </c>
    </row>
    <row r="601" spans="10:17" ht="18" customHeight="1" x14ac:dyDescent="0.2">
      <c r="J601" s="30"/>
      <c r="K601" s="7"/>
      <c r="L601" s="7"/>
      <c r="M601" s="13"/>
      <c r="N601" s="13"/>
      <c r="O601" s="16" t="str">
        <f>IF(L601&lt;&gt;"",VLOOKUP(L601,#REF!,14,FALSE),"")</f>
        <v/>
      </c>
      <c r="P601" s="86">
        <f t="shared" si="35"/>
        <v>0</v>
      </c>
      <c r="Q601" s="90" t="str">
        <f t="shared" si="34"/>
        <v/>
      </c>
    </row>
    <row r="602" spans="10:17" ht="18" customHeight="1" x14ac:dyDescent="0.2">
      <c r="J602" s="30"/>
      <c r="K602" s="7"/>
      <c r="L602" s="7"/>
      <c r="M602" s="13"/>
      <c r="N602" s="13"/>
      <c r="O602" s="16" t="str">
        <f>IF(L602&lt;&gt;"",VLOOKUP(L602,#REF!,14,FALSE),"")</f>
        <v/>
      </c>
      <c r="P602" s="86">
        <f t="shared" si="35"/>
        <v>0</v>
      </c>
      <c r="Q602" s="90" t="str">
        <f t="shared" si="34"/>
        <v/>
      </c>
    </row>
    <row r="603" spans="10:17" ht="18" customHeight="1" x14ac:dyDescent="0.2">
      <c r="J603" s="30"/>
      <c r="K603" s="7"/>
      <c r="L603" s="7"/>
      <c r="M603" s="13"/>
      <c r="N603" s="13"/>
      <c r="O603" s="16" t="str">
        <f>IF(L603&lt;&gt;"",VLOOKUP(L603,#REF!,14,FALSE),"")</f>
        <v/>
      </c>
      <c r="P603" s="86">
        <f t="shared" si="35"/>
        <v>0</v>
      </c>
      <c r="Q603" s="90" t="str">
        <f t="shared" si="34"/>
        <v/>
      </c>
    </row>
    <row r="604" spans="10:17" ht="18" customHeight="1" x14ac:dyDescent="0.2">
      <c r="J604" s="30"/>
      <c r="K604" s="7"/>
      <c r="L604" s="7"/>
      <c r="M604" s="13"/>
      <c r="N604" s="13"/>
      <c r="O604" s="16" t="str">
        <f>IF(L604&lt;&gt;"",VLOOKUP(L604,#REF!,14,FALSE),"")</f>
        <v/>
      </c>
      <c r="P604" s="86">
        <f t="shared" si="35"/>
        <v>0</v>
      </c>
      <c r="Q604" s="90" t="str">
        <f t="shared" si="34"/>
        <v/>
      </c>
    </row>
    <row r="605" spans="10:17" ht="18" customHeight="1" x14ac:dyDescent="0.2">
      <c r="J605" s="30"/>
      <c r="K605" s="7"/>
      <c r="L605" s="7"/>
      <c r="M605" s="13"/>
      <c r="N605" s="13"/>
      <c r="O605" s="16" t="str">
        <f>IF(L605&lt;&gt;"",VLOOKUP(L605,#REF!,14,FALSE),"")</f>
        <v/>
      </c>
      <c r="P605" s="86">
        <f t="shared" si="35"/>
        <v>0</v>
      </c>
      <c r="Q605" s="90" t="str">
        <f t="shared" si="34"/>
        <v/>
      </c>
    </row>
    <row r="606" spans="10:17" ht="18" customHeight="1" x14ac:dyDescent="0.2">
      <c r="J606" s="30"/>
      <c r="K606" s="7"/>
      <c r="L606" s="7"/>
      <c r="M606" s="13"/>
      <c r="N606" s="13"/>
      <c r="O606" s="16" t="str">
        <f>IF(L606&lt;&gt;"",VLOOKUP(L606,#REF!,14,FALSE),"")</f>
        <v/>
      </c>
      <c r="P606" s="86">
        <f t="shared" si="35"/>
        <v>0</v>
      </c>
      <c r="Q606" s="90" t="str">
        <f t="shared" si="34"/>
        <v/>
      </c>
    </row>
    <row r="607" spans="10:17" ht="18" customHeight="1" x14ac:dyDescent="0.2">
      <c r="J607" s="30"/>
      <c r="K607" s="7"/>
      <c r="L607" s="7"/>
      <c r="M607" s="13"/>
      <c r="N607" s="13"/>
      <c r="O607" s="16" t="str">
        <f>IF(L607&lt;&gt;"",VLOOKUP(L607,#REF!,14,FALSE),"")</f>
        <v/>
      </c>
      <c r="P607" s="86">
        <f t="shared" si="35"/>
        <v>0</v>
      </c>
      <c r="Q607" s="90" t="str">
        <f t="shared" si="34"/>
        <v/>
      </c>
    </row>
    <row r="608" spans="10:17" ht="18" customHeight="1" x14ac:dyDescent="0.2">
      <c r="J608" s="30"/>
      <c r="K608" s="7"/>
      <c r="L608" s="7"/>
      <c r="M608" s="13"/>
      <c r="N608" s="13"/>
      <c r="O608" s="16" t="str">
        <f>IF(L608&lt;&gt;"",VLOOKUP(L608,#REF!,14,FALSE),"")</f>
        <v/>
      </c>
      <c r="P608" s="86">
        <f t="shared" si="35"/>
        <v>0</v>
      </c>
      <c r="Q608" s="90" t="str">
        <f t="shared" si="34"/>
        <v/>
      </c>
    </row>
    <row r="609" spans="10:17" ht="18" customHeight="1" x14ac:dyDescent="0.2">
      <c r="J609" s="30"/>
      <c r="K609" s="7"/>
      <c r="L609" s="7"/>
      <c r="M609" s="13"/>
      <c r="N609" s="13"/>
      <c r="O609" s="16" t="str">
        <f>IF(L609&lt;&gt;"",VLOOKUP(L609,#REF!,14,FALSE),"")</f>
        <v/>
      </c>
      <c r="P609" s="86">
        <f t="shared" si="35"/>
        <v>0</v>
      </c>
      <c r="Q609" s="90" t="str">
        <f t="shared" si="34"/>
        <v/>
      </c>
    </row>
    <row r="610" spans="10:17" ht="18" customHeight="1" x14ac:dyDescent="0.2">
      <c r="J610" s="30"/>
      <c r="K610" s="7"/>
      <c r="L610" s="7"/>
      <c r="M610" s="13"/>
      <c r="N610" s="13"/>
      <c r="O610" s="16" t="str">
        <f>IF(L610&lt;&gt;"",VLOOKUP(L610,#REF!,14,FALSE),"")</f>
        <v/>
      </c>
      <c r="P610" s="86">
        <f t="shared" si="35"/>
        <v>0</v>
      </c>
      <c r="Q610" s="90" t="str">
        <f t="shared" si="34"/>
        <v/>
      </c>
    </row>
    <row r="611" spans="10:17" ht="18" customHeight="1" x14ac:dyDescent="0.2">
      <c r="J611" s="30"/>
      <c r="K611" s="7"/>
      <c r="L611" s="7"/>
      <c r="M611" s="13"/>
      <c r="N611" s="13"/>
      <c r="O611" s="16" t="str">
        <f>IF(L611&lt;&gt;"",VLOOKUP(L611,#REF!,14,FALSE),"")</f>
        <v/>
      </c>
      <c r="P611" s="86">
        <f t="shared" si="35"/>
        <v>0</v>
      </c>
      <c r="Q611" s="90" t="str">
        <f t="shared" si="34"/>
        <v/>
      </c>
    </row>
    <row r="612" spans="10:17" ht="18" customHeight="1" x14ac:dyDescent="0.2">
      <c r="J612" s="30"/>
      <c r="K612" s="7"/>
      <c r="L612" s="7"/>
      <c r="M612" s="13"/>
      <c r="N612" s="13"/>
      <c r="O612" s="16" t="str">
        <f>IF(L612&lt;&gt;"",VLOOKUP(L612,#REF!,14,FALSE),"")</f>
        <v/>
      </c>
      <c r="P612" s="86">
        <f t="shared" si="35"/>
        <v>0</v>
      </c>
      <c r="Q612" s="90" t="str">
        <f t="shared" si="34"/>
        <v/>
      </c>
    </row>
    <row r="613" spans="10:17" ht="18" customHeight="1" x14ac:dyDescent="0.2">
      <c r="J613" s="30"/>
      <c r="K613" s="7"/>
      <c r="L613" s="7"/>
      <c r="M613" s="13"/>
      <c r="N613" s="13"/>
      <c r="O613" s="16" t="str">
        <f>IF(L613&lt;&gt;"",VLOOKUP(L613,#REF!,14,FALSE),"")</f>
        <v/>
      </c>
      <c r="P613" s="86">
        <f t="shared" si="35"/>
        <v>0</v>
      </c>
      <c r="Q613" s="90" t="str">
        <f t="shared" si="34"/>
        <v/>
      </c>
    </row>
    <row r="614" spans="10:17" ht="18" customHeight="1" x14ac:dyDescent="0.2">
      <c r="J614" s="88" t="str">
        <f>IF(P614=0,"")</f>
        <v/>
      </c>
      <c r="K614" s="89"/>
      <c r="L614" s="88" t="s">
        <v>273</v>
      </c>
      <c r="M614" s="89"/>
      <c r="N614" s="89"/>
      <c r="O614" s="91" t="s">
        <v>32</v>
      </c>
      <c r="P614" s="92">
        <f>SUBTOTAL(9,P584:P613)</f>
        <v>0</v>
      </c>
      <c r="Q614" s="90" t="str">
        <f>IF(K583="","",IF(K583&lt;&gt;"","Conteúdo OK",""))</f>
        <v/>
      </c>
    </row>
    <row r="615" spans="10:17" ht="18" customHeight="1" x14ac:dyDescent="0.2">
      <c r="J615" s="88" t="s">
        <v>273</v>
      </c>
      <c r="K615" s="89"/>
      <c r="L615" s="88" t="s">
        <v>273</v>
      </c>
      <c r="M615" s="89"/>
      <c r="N615" s="89"/>
      <c r="O615" s="89"/>
      <c r="P615" s="89"/>
      <c r="Q615" s="90" t="str">
        <f>IF(K583="","",IF(K583&lt;&gt;"","Conteúdo OK",""))</f>
        <v/>
      </c>
    </row>
    <row r="616" spans="10:17" ht="39.950000000000003" customHeight="1" x14ac:dyDescent="0.2">
      <c r="J616" s="29"/>
      <c r="K616" s="472"/>
      <c r="L616" s="473"/>
      <c r="M616" s="473"/>
      <c r="N616" s="473"/>
      <c r="O616" s="473"/>
      <c r="P616" s="474"/>
      <c r="Q616" s="90" t="str">
        <f>IF(K616="","",IF(K616&lt;&gt;"","Conteúdo OK",""))</f>
        <v/>
      </c>
    </row>
    <row r="617" spans="10:17" ht="18" customHeight="1" x14ac:dyDescent="0.2">
      <c r="J617" s="30"/>
      <c r="K617" s="7"/>
      <c r="L617" s="7"/>
      <c r="M617" s="13"/>
      <c r="N617" s="13"/>
      <c r="O617" s="16" t="str">
        <f>IF(L617&lt;&gt;"",VLOOKUP(L617,#REF!,14,FALSE),"")</f>
        <v/>
      </c>
      <c r="P617" s="86">
        <f>IF(L617&lt;&gt;"",O617*M617,0)</f>
        <v>0</v>
      </c>
      <c r="Q617" s="90" t="str">
        <f t="shared" ref="Q617:Q646" si="36">IF(L617="","",IF(L617&lt;&gt;"","Conteúdo OK",""))</f>
        <v/>
      </c>
    </row>
    <row r="618" spans="10:17" ht="18" customHeight="1" x14ac:dyDescent="0.2">
      <c r="J618" s="30"/>
      <c r="K618" s="7"/>
      <c r="L618" s="7"/>
      <c r="M618" s="13"/>
      <c r="N618" s="13"/>
      <c r="O618" s="16" t="str">
        <f>IF(L618&lt;&gt;"",VLOOKUP(L618,#REF!,14,FALSE),"")</f>
        <v/>
      </c>
      <c r="P618" s="86">
        <f t="shared" ref="P618:P646" si="37">IF(L618&lt;&gt;"",O618*M618,0)</f>
        <v>0</v>
      </c>
      <c r="Q618" s="90" t="str">
        <f t="shared" si="36"/>
        <v/>
      </c>
    </row>
    <row r="619" spans="10:17" ht="18" customHeight="1" x14ac:dyDescent="0.2">
      <c r="J619" s="30"/>
      <c r="K619" s="7"/>
      <c r="L619" s="7"/>
      <c r="M619" s="13"/>
      <c r="N619" s="13"/>
      <c r="O619" s="16" t="str">
        <f>IF(L619&lt;&gt;"",VLOOKUP(L619,#REF!,14,FALSE),"")</f>
        <v/>
      </c>
      <c r="P619" s="86">
        <f t="shared" si="37"/>
        <v>0</v>
      </c>
      <c r="Q619" s="90" t="str">
        <f t="shared" si="36"/>
        <v/>
      </c>
    </row>
    <row r="620" spans="10:17" ht="18" customHeight="1" x14ac:dyDescent="0.2">
      <c r="J620" s="30"/>
      <c r="K620" s="7"/>
      <c r="L620" s="7"/>
      <c r="M620" s="13"/>
      <c r="N620" s="13"/>
      <c r="O620" s="16" t="str">
        <f>IF(L620&lt;&gt;"",VLOOKUP(L620,#REF!,14,FALSE),"")</f>
        <v/>
      </c>
      <c r="P620" s="86">
        <f t="shared" si="37"/>
        <v>0</v>
      </c>
      <c r="Q620" s="90" t="str">
        <f t="shared" si="36"/>
        <v/>
      </c>
    </row>
    <row r="621" spans="10:17" ht="18" customHeight="1" x14ac:dyDescent="0.2">
      <c r="J621" s="30"/>
      <c r="K621" s="7"/>
      <c r="L621" s="7"/>
      <c r="M621" s="13"/>
      <c r="N621" s="13"/>
      <c r="O621" s="16" t="str">
        <f>IF(L621&lt;&gt;"",VLOOKUP(L621,#REF!,14,FALSE),"")</f>
        <v/>
      </c>
      <c r="P621" s="86">
        <f t="shared" si="37"/>
        <v>0</v>
      </c>
      <c r="Q621" s="90" t="str">
        <f t="shared" si="36"/>
        <v/>
      </c>
    </row>
    <row r="622" spans="10:17" ht="18" customHeight="1" x14ac:dyDescent="0.2">
      <c r="J622" s="30"/>
      <c r="K622" s="7"/>
      <c r="L622" s="7"/>
      <c r="M622" s="13"/>
      <c r="N622" s="13"/>
      <c r="O622" s="16" t="str">
        <f>IF(L622&lt;&gt;"",VLOOKUP(L622,#REF!,14,FALSE),"")</f>
        <v/>
      </c>
      <c r="P622" s="86">
        <f t="shared" si="37"/>
        <v>0</v>
      </c>
      <c r="Q622" s="90" t="str">
        <f t="shared" si="36"/>
        <v/>
      </c>
    </row>
    <row r="623" spans="10:17" ht="18" customHeight="1" x14ac:dyDescent="0.2">
      <c r="J623" s="30"/>
      <c r="K623" s="7"/>
      <c r="L623" s="7"/>
      <c r="M623" s="13"/>
      <c r="N623" s="13"/>
      <c r="O623" s="16" t="str">
        <f>IF(L623&lt;&gt;"",VLOOKUP(L623,#REF!,14,FALSE),"")</f>
        <v/>
      </c>
      <c r="P623" s="86">
        <f t="shared" si="37"/>
        <v>0</v>
      </c>
      <c r="Q623" s="90" t="str">
        <f t="shared" si="36"/>
        <v/>
      </c>
    </row>
    <row r="624" spans="10:17" ht="18" customHeight="1" x14ac:dyDescent="0.2">
      <c r="J624" s="30"/>
      <c r="K624" s="7"/>
      <c r="L624" s="7"/>
      <c r="M624" s="13"/>
      <c r="N624" s="13"/>
      <c r="O624" s="16" t="str">
        <f>IF(L624&lt;&gt;"",VLOOKUP(L624,#REF!,14,FALSE),"")</f>
        <v/>
      </c>
      <c r="P624" s="86">
        <f t="shared" si="37"/>
        <v>0</v>
      </c>
      <c r="Q624" s="90" t="str">
        <f t="shared" si="36"/>
        <v/>
      </c>
    </row>
    <row r="625" spans="10:17" ht="18" customHeight="1" x14ac:dyDescent="0.2">
      <c r="J625" s="30"/>
      <c r="K625" s="7"/>
      <c r="L625" s="7"/>
      <c r="M625" s="13"/>
      <c r="N625" s="13"/>
      <c r="O625" s="16" t="str">
        <f>IF(L625&lt;&gt;"",VLOOKUP(L625,#REF!,14,FALSE),"")</f>
        <v/>
      </c>
      <c r="P625" s="86">
        <f t="shared" si="37"/>
        <v>0</v>
      </c>
      <c r="Q625" s="90" t="str">
        <f t="shared" si="36"/>
        <v/>
      </c>
    </row>
    <row r="626" spans="10:17" ht="18" customHeight="1" x14ac:dyDescent="0.2">
      <c r="J626" s="30"/>
      <c r="K626" s="7"/>
      <c r="L626" s="7"/>
      <c r="M626" s="13"/>
      <c r="N626" s="13"/>
      <c r="O626" s="16" t="str">
        <f>IF(L626&lt;&gt;"",VLOOKUP(L626,#REF!,14,FALSE),"")</f>
        <v/>
      </c>
      <c r="P626" s="86">
        <f t="shared" si="37"/>
        <v>0</v>
      </c>
      <c r="Q626" s="90" t="str">
        <f t="shared" si="36"/>
        <v/>
      </c>
    </row>
    <row r="627" spans="10:17" ht="18" customHeight="1" x14ac:dyDescent="0.2">
      <c r="J627" s="30"/>
      <c r="K627" s="7"/>
      <c r="L627" s="7"/>
      <c r="M627" s="13"/>
      <c r="N627" s="13"/>
      <c r="O627" s="16" t="str">
        <f>IF(L627&lt;&gt;"",VLOOKUP(L627,#REF!,14,FALSE),"")</f>
        <v/>
      </c>
      <c r="P627" s="86">
        <f t="shared" si="37"/>
        <v>0</v>
      </c>
      <c r="Q627" s="90" t="str">
        <f t="shared" si="36"/>
        <v/>
      </c>
    </row>
    <row r="628" spans="10:17" ht="18" customHeight="1" x14ac:dyDescent="0.2">
      <c r="J628" s="30"/>
      <c r="K628" s="7"/>
      <c r="L628" s="7"/>
      <c r="M628" s="13"/>
      <c r="N628" s="13"/>
      <c r="O628" s="16" t="str">
        <f>IF(L628&lt;&gt;"",VLOOKUP(L628,#REF!,14,FALSE),"")</f>
        <v/>
      </c>
      <c r="P628" s="86">
        <f t="shared" si="37"/>
        <v>0</v>
      </c>
      <c r="Q628" s="90" t="str">
        <f t="shared" si="36"/>
        <v/>
      </c>
    </row>
    <row r="629" spans="10:17" ht="18" customHeight="1" x14ac:dyDescent="0.2">
      <c r="J629" s="30"/>
      <c r="K629" s="7"/>
      <c r="L629" s="7"/>
      <c r="M629" s="13"/>
      <c r="N629" s="13"/>
      <c r="O629" s="16" t="str">
        <f>IF(L629&lt;&gt;"",VLOOKUP(L629,#REF!,14,FALSE),"")</f>
        <v/>
      </c>
      <c r="P629" s="86">
        <f t="shared" si="37"/>
        <v>0</v>
      </c>
      <c r="Q629" s="90" t="str">
        <f t="shared" si="36"/>
        <v/>
      </c>
    </row>
    <row r="630" spans="10:17" ht="18" customHeight="1" x14ac:dyDescent="0.2">
      <c r="J630" s="30"/>
      <c r="K630" s="7"/>
      <c r="L630" s="7"/>
      <c r="M630" s="13"/>
      <c r="N630" s="13"/>
      <c r="O630" s="16" t="str">
        <f>IF(L630&lt;&gt;"",VLOOKUP(L630,#REF!,14,FALSE),"")</f>
        <v/>
      </c>
      <c r="P630" s="86">
        <f t="shared" si="37"/>
        <v>0</v>
      </c>
      <c r="Q630" s="90" t="str">
        <f t="shared" si="36"/>
        <v/>
      </c>
    </row>
    <row r="631" spans="10:17" ht="18" customHeight="1" x14ac:dyDescent="0.2">
      <c r="J631" s="30"/>
      <c r="K631" s="7"/>
      <c r="L631" s="7"/>
      <c r="M631" s="13"/>
      <c r="N631" s="13"/>
      <c r="O631" s="16" t="str">
        <f>IF(L631&lt;&gt;"",VLOOKUP(L631,#REF!,14,FALSE),"")</f>
        <v/>
      </c>
      <c r="P631" s="86">
        <f t="shared" si="37"/>
        <v>0</v>
      </c>
      <c r="Q631" s="90" t="str">
        <f t="shared" si="36"/>
        <v/>
      </c>
    </row>
    <row r="632" spans="10:17" ht="18" customHeight="1" x14ac:dyDescent="0.2">
      <c r="J632" s="30"/>
      <c r="K632" s="7"/>
      <c r="L632" s="7"/>
      <c r="M632" s="13"/>
      <c r="N632" s="13"/>
      <c r="O632" s="16" t="str">
        <f>IF(L632&lt;&gt;"",VLOOKUP(L632,#REF!,14,FALSE),"")</f>
        <v/>
      </c>
      <c r="P632" s="86">
        <f t="shared" si="37"/>
        <v>0</v>
      </c>
      <c r="Q632" s="90" t="str">
        <f t="shared" si="36"/>
        <v/>
      </c>
    </row>
    <row r="633" spans="10:17" ht="18" customHeight="1" x14ac:dyDescent="0.2">
      <c r="J633" s="30"/>
      <c r="K633" s="7"/>
      <c r="L633" s="7"/>
      <c r="M633" s="13"/>
      <c r="N633" s="13"/>
      <c r="O633" s="16" t="str">
        <f>IF(L633&lt;&gt;"",VLOOKUP(L633,#REF!,14,FALSE),"")</f>
        <v/>
      </c>
      <c r="P633" s="86">
        <f t="shared" si="37"/>
        <v>0</v>
      </c>
      <c r="Q633" s="90" t="str">
        <f t="shared" si="36"/>
        <v/>
      </c>
    </row>
    <row r="634" spans="10:17" ht="18" customHeight="1" x14ac:dyDescent="0.2">
      <c r="J634" s="30"/>
      <c r="K634" s="7"/>
      <c r="L634" s="7"/>
      <c r="M634" s="13"/>
      <c r="N634" s="13"/>
      <c r="O634" s="16" t="str">
        <f>IF(L634&lt;&gt;"",VLOOKUP(L634,#REF!,14,FALSE),"")</f>
        <v/>
      </c>
      <c r="P634" s="86">
        <f t="shared" si="37"/>
        <v>0</v>
      </c>
      <c r="Q634" s="90" t="str">
        <f t="shared" si="36"/>
        <v/>
      </c>
    </row>
    <row r="635" spans="10:17" ht="18" customHeight="1" x14ac:dyDescent="0.2">
      <c r="J635" s="30"/>
      <c r="K635" s="7"/>
      <c r="L635" s="7"/>
      <c r="M635" s="13"/>
      <c r="N635" s="13"/>
      <c r="O635" s="16" t="str">
        <f>IF(L635&lt;&gt;"",VLOOKUP(L635,#REF!,14,FALSE),"")</f>
        <v/>
      </c>
      <c r="P635" s="86">
        <f t="shared" si="37"/>
        <v>0</v>
      </c>
      <c r="Q635" s="90" t="str">
        <f t="shared" si="36"/>
        <v/>
      </c>
    </row>
    <row r="636" spans="10:17" ht="18" customHeight="1" x14ac:dyDescent="0.2">
      <c r="J636" s="30"/>
      <c r="K636" s="7"/>
      <c r="L636" s="7"/>
      <c r="M636" s="13"/>
      <c r="N636" s="13"/>
      <c r="O636" s="16" t="str">
        <f>IF(L636&lt;&gt;"",VLOOKUP(L636,#REF!,14,FALSE),"")</f>
        <v/>
      </c>
      <c r="P636" s="86">
        <f t="shared" si="37"/>
        <v>0</v>
      </c>
      <c r="Q636" s="90" t="str">
        <f t="shared" si="36"/>
        <v/>
      </c>
    </row>
    <row r="637" spans="10:17" ht="18" customHeight="1" x14ac:dyDescent="0.2">
      <c r="J637" s="30"/>
      <c r="K637" s="7"/>
      <c r="L637" s="7"/>
      <c r="M637" s="13"/>
      <c r="N637" s="13"/>
      <c r="O637" s="16" t="str">
        <f>IF(L637&lt;&gt;"",VLOOKUP(L637,#REF!,14,FALSE),"")</f>
        <v/>
      </c>
      <c r="P637" s="86">
        <f t="shared" si="37"/>
        <v>0</v>
      </c>
      <c r="Q637" s="90" t="str">
        <f t="shared" si="36"/>
        <v/>
      </c>
    </row>
    <row r="638" spans="10:17" ht="18" customHeight="1" x14ac:dyDescent="0.2">
      <c r="J638" s="30"/>
      <c r="K638" s="7"/>
      <c r="L638" s="7"/>
      <c r="M638" s="13"/>
      <c r="N638" s="13"/>
      <c r="O638" s="16" t="str">
        <f>IF(L638&lt;&gt;"",VLOOKUP(L638,#REF!,14,FALSE),"")</f>
        <v/>
      </c>
      <c r="P638" s="86">
        <f t="shared" si="37"/>
        <v>0</v>
      </c>
      <c r="Q638" s="90" t="str">
        <f t="shared" si="36"/>
        <v/>
      </c>
    </row>
    <row r="639" spans="10:17" ht="18" customHeight="1" x14ac:dyDescent="0.2">
      <c r="J639" s="30"/>
      <c r="K639" s="7"/>
      <c r="L639" s="7"/>
      <c r="M639" s="13"/>
      <c r="N639" s="13"/>
      <c r="O639" s="16" t="str">
        <f>IF(L639&lt;&gt;"",VLOOKUP(L639,#REF!,14,FALSE),"")</f>
        <v/>
      </c>
      <c r="P639" s="86">
        <f t="shared" si="37"/>
        <v>0</v>
      </c>
      <c r="Q639" s="90" t="str">
        <f t="shared" si="36"/>
        <v/>
      </c>
    </row>
    <row r="640" spans="10:17" ht="18" customHeight="1" x14ac:dyDescent="0.2">
      <c r="J640" s="30"/>
      <c r="K640" s="7"/>
      <c r="L640" s="7"/>
      <c r="M640" s="13"/>
      <c r="N640" s="13"/>
      <c r="O640" s="16" t="str">
        <f>IF(L640&lt;&gt;"",VLOOKUP(L640,#REF!,14,FALSE),"")</f>
        <v/>
      </c>
      <c r="P640" s="86">
        <f t="shared" si="37"/>
        <v>0</v>
      </c>
      <c r="Q640" s="90" t="str">
        <f t="shared" si="36"/>
        <v/>
      </c>
    </row>
    <row r="641" spans="10:17" ht="18" customHeight="1" x14ac:dyDescent="0.2">
      <c r="J641" s="30"/>
      <c r="K641" s="7"/>
      <c r="L641" s="7"/>
      <c r="M641" s="13"/>
      <c r="N641" s="13"/>
      <c r="O641" s="16" t="str">
        <f>IF(L641&lt;&gt;"",VLOOKUP(L641,#REF!,14,FALSE),"")</f>
        <v/>
      </c>
      <c r="P641" s="86">
        <f t="shared" si="37"/>
        <v>0</v>
      </c>
      <c r="Q641" s="90" t="str">
        <f t="shared" si="36"/>
        <v/>
      </c>
    </row>
    <row r="642" spans="10:17" ht="18" customHeight="1" x14ac:dyDescent="0.2">
      <c r="J642" s="30"/>
      <c r="K642" s="7"/>
      <c r="L642" s="7"/>
      <c r="M642" s="13"/>
      <c r="N642" s="13"/>
      <c r="O642" s="16" t="str">
        <f>IF(L642&lt;&gt;"",VLOOKUP(L642,#REF!,14,FALSE),"")</f>
        <v/>
      </c>
      <c r="P642" s="86">
        <f t="shared" si="37"/>
        <v>0</v>
      </c>
      <c r="Q642" s="90" t="str">
        <f t="shared" si="36"/>
        <v/>
      </c>
    </row>
    <row r="643" spans="10:17" ht="18" customHeight="1" x14ac:dyDescent="0.2">
      <c r="J643" s="30"/>
      <c r="K643" s="7"/>
      <c r="L643" s="7"/>
      <c r="M643" s="13"/>
      <c r="N643" s="13"/>
      <c r="O643" s="16" t="str">
        <f>IF(L643&lt;&gt;"",VLOOKUP(L643,#REF!,14,FALSE),"")</f>
        <v/>
      </c>
      <c r="P643" s="86">
        <f t="shared" si="37"/>
        <v>0</v>
      </c>
      <c r="Q643" s="90" t="str">
        <f t="shared" si="36"/>
        <v/>
      </c>
    </row>
    <row r="644" spans="10:17" ht="18" customHeight="1" x14ac:dyDescent="0.2">
      <c r="J644" s="30"/>
      <c r="K644" s="7"/>
      <c r="L644" s="7"/>
      <c r="M644" s="13"/>
      <c r="N644" s="13"/>
      <c r="O644" s="16" t="str">
        <f>IF(L644&lt;&gt;"",VLOOKUP(L644,#REF!,14,FALSE),"")</f>
        <v/>
      </c>
      <c r="P644" s="86">
        <f t="shared" si="37"/>
        <v>0</v>
      </c>
      <c r="Q644" s="90" t="str">
        <f t="shared" si="36"/>
        <v/>
      </c>
    </row>
    <row r="645" spans="10:17" ht="18" customHeight="1" x14ac:dyDescent="0.2">
      <c r="J645" s="30"/>
      <c r="K645" s="7"/>
      <c r="L645" s="7"/>
      <c r="M645" s="13"/>
      <c r="N645" s="13"/>
      <c r="O645" s="16" t="str">
        <f>IF(L645&lt;&gt;"",VLOOKUP(L645,#REF!,14,FALSE),"")</f>
        <v/>
      </c>
      <c r="P645" s="86">
        <f t="shared" si="37"/>
        <v>0</v>
      </c>
      <c r="Q645" s="90" t="str">
        <f t="shared" si="36"/>
        <v/>
      </c>
    </row>
    <row r="646" spans="10:17" ht="18" customHeight="1" x14ac:dyDescent="0.2">
      <c r="J646" s="30"/>
      <c r="K646" s="7"/>
      <c r="L646" s="7"/>
      <c r="M646" s="13"/>
      <c r="N646" s="13"/>
      <c r="O646" s="16" t="str">
        <f>IF(L646&lt;&gt;"",VLOOKUP(L646,#REF!,14,FALSE),"")</f>
        <v/>
      </c>
      <c r="P646" s="86">
        <f t="shared" si="37"/>
        <v>0</v>
      </c>
      <c r="Q646" s="90" t="str">
        <f t="shared" si="36"/>
        <v/>
      </c>
    </row>
    <row r="647" spans="10:17" ht="18" customHeight="1" x14ac:dyDescent="0.2">
      <c r="J647" s="88" t="str">
        <f>IF(P647=0,"")</f>
        <v/>
      </c>
      <c r="K647" s="89"/>
      <c r="L647" s="88" t="s">
        <v>273</v>
      </c>
      <c r="M647" s="89"/>
      <c r="N647" s="89"/>
      <c r="O647" s="91" t="s">
        <v>32</v>
      </c>
      <c r="P647" s="92">
        <f>SUBTOTAL(9,P617:P646)</f>
        <v>0</v>
      </c>
      <c r="Q647" s="90" t="str">
        <f>IF(K616="","",IF(K616&lt;&gt;"","Conteúdo OK",""))</f>
        <v/>
      </c>
    </row>
    <row r="648" spans="10:17" ht="18" customHeight="1" x14ac:dyDescent="0.2">
      <c r="J648" s="88" t="s">
        <v>273</v>
      </c>
      <c r="K648" s="89"/>
      <c r="L648" s="88" t="s">
        <v>273</v>
      </c>
      <c r="M648" s="89"/>
      <c r="N648" s="89"/>
      <c r="O648" s="89"/>
      <c r="P648" s="89"/>
      <c r="Q648" s="90" t="str">
        <f>IF(K616="","",IF(K616&lt;&gt;"","Conteúdo OK",""))</f>
        <v/>
      </c>
    </row>
    <row r="649" spans="10:17" ht="39.950000000000003" customHeight="1" x14ac:dyDescent="0.2">
      <c r="J649" s="29"/>
      <c r="K649" s="472"/>
      <c r="L649" s="473"/>
      <c r="M649" s="473"/>
      <c r="N649" s="473"/>
      <c r="O649" s="473"/>
      <c r="P649" s="474"/>
      <c r="Q649" s="90" t="str">
        <f>IF(K649="","",IF(K649&lt;&gt;"","Conteúdo OK",""))</f>
        <v/>
      </c>
    </row>
    <row r="650" spans="10:17" ht="18" customHeight="1" x14ac:dyDescent="0.2">
      <c r="J650" s="30"/>
      <c r="K650" s="7"/>
      <c r="L650" s="7"/>
      <c r="M650" s="13"/>
      <c r="N650" s="13"/>
      <c r="O650" s="16" t="str">
        <f>IF(L650&lt;&gt;"",VLOOKUP(L650,#REF!,14,FALSE),"")</f>
        <v/>
      </c>
      <c r="P650" s="86">
        <f>IF(L650&lt;&gt;"",O650*M650,0)</f>
        <v>0</v>
      </c>
      <c r="Q650" s="90" t="str">
        <f t="shared" ref="Q650:Q679" si="38">IF(L650="","",IF(L650&lt;&gt;"","Conteúdo OK",""))</f>
        <v/>
      </c>
    </row>
    <row r="651" spans="10:17" ht="18" customHeight="1" x14ac:dyDescent="0.2">
      <c r="J651" s="30"/>
      <c r="K651" s="7"/>
      <c r="L651" s="7"/>
      <c r="M651" s="13"/>
      <c r="N651" s="13"/>
      <c r="O651" s="16" t="str">
        <f>IF(L651&lt;&gt;"",VLOOKUP(L651,#REF!,14,FALSE),"")</f>
        <v/>
      </c>
      <c r="P651" s="86">
        <f t="shared" ref="P651:P679" si="39">IF(L651&lt;&gt;"",O651*M651,0)</f>
        <v>0</v>
      </c>
      <c r="Q651" s="90" t="str">
        <f t="shared" si="38"/>
        <v/>
      </c>
    </row>
    <row r="652" spans="10:17" ht="18" customHeight="1" x14ac:dyDescent="0.2">
      <c r="J652" s="30"/>
      <c r="K652" s="7"/>
      <c r="L652" s="7"/>
      <c r="M652" s="13"/>
      <c r="N652" s="13"/>
      <c r="O652" s="16" t="str">
        <f>IF(L652&lt;&gt;"",VLOOKUP(L652,#REF!,14,FALSE),"")</f>
        <v/>
      </c>
      <c r="P652" s="86">
        <f t="shared" si="39"/>
        <v>0</v>
      </c>
      <c r="Q652" s="90" t="str">
        <f t="shared" si="38"/>
        <v/>
      </c>
    </row>
    <row r="653" spans="10:17" ht="18" customHeight="1" x14ac:dyDescent="0.2">
      <c r="J653" s="30"/>
      <c r="K653" s="7"/>
      <c r="L653" s="7"/>
      <c r="M653" s="13"/>
      <c r="N653" s="13"/>
      <c r="O653" s="16" t="str">
        <f>IF(L653&lt;&gt;"",VLOOKUP(L653,#REF!,14,FALSE),"")</f>
        <v/>
      </c>
      <c r="P653" s="86">
        <f t="shared" si="39"/>
        <v>0</v>
      </c>
      <c r="Q653" s="90" t="str">
        <f t="shared" si="38"/>
        <v/>
      </c>
    </row>
    <row r="654" spans="10:17" ht="18" customHeight="1" x14ac:dyDescent="0.2">
      <c r="J654" s="30"/>
      <c r="K654" s="7"/>
      <c r="L654" s="7"/>
      <c r="M654" s="13"/>
      <c r="N654" s="13"/>
      <c r="O654" s="16" t="str">
        <f>IF(L654&lt;&gt;"",VLOOKUP(L654,#REF!,14,FALSE),"")</f>
        <v/>
      </c>
      <c r="P654" s="86">
        <f t="shared" si="39"/>
        <v>0</v>
      </c>
      <c r="Q654" s="90" t="str">
        <f t="shared" si="38"/>
        <v/>
      </c>
    </row>
    <row r="655" spans="10:17" ht="18" customHeight="1" x14ac:dyDescent="0.2">
      <c r="J655" s="30"/>
      <c r="K655" s="7"/>
      <c r="L655" s="7"/>
      <c r="M655" s="13"/>
      <c r="N655" s="13"/>
      <c r="O655" s="16" t="str">
        <f>IF(L655&lt;&gt;"",VLOOKUP(L655,#REF!,14,FALSE),"")</f>
        <v/>
      </c>
      <c r="P655" s="86">
        <f t="shared" si="39"/>
        <v>0</v>
      </c>
      <c r="Q655" s="90" t="str">
        <f t="shared" si="38"/>
        <v/>
      </c>
    </row>
    <row r="656" spans="10:17" ht="18" customHeight="1" x14ac:dyDescent="0.2">
      <c r="J656" s="30"/>
      <c r="K656" s="7"/>
      <c r="L656" s="7"/>
      <c r="M656" s="13"/>
      <c r="N656" s="13"/>
      <c r="O656" s="16" t="str">
        <f>IF(L656&lt;&gt;"",VLOOKUP(L656,#REF!,14,FALSE),"")</f>
        <v/>
      </c>
      <c r="P656" s="86">
        <f t="shared" si="39"/>
        <v>0</v>
      </c>
      <c r="Q656" s="90" t="str">
        <f t="shared" si="38"/>
        <v/>
      </c>
    </row>
    <row r="657" spans="10:17" ht="18" customHeight="1" x14ac:dyDescent="0.2">
      <c r="J657" s="30"/>
      <c r="K657" s="7"/>
      <c r="L657" s="7"/>
      <c r="M657" s="13"/>
      <c r="N657" s="13"/>
      <c r="O657" s="16" t="str">
        <f>IF(L657&lt;&gt;"",VLOOKUP(L657,#REF!,14,FALSE),"")</f>
        <v/>
      </c>
      <c r="P657" s="86">
        <f t="shared" si="39"/>
        <v>0</v>
      </c>
      <c r="Q657" s="90" t="str">
        <f t="shared" si="38"/>
        <v/>
      </c>
    </row>
    <row r="658" spans="10:17" ht="18" customHeight="1" x14ac:dyDescent="0.2">
      <c r="J658" s="30"/>
      <c r="K658" s="7"/>
      <c r="L658" s="7"/>
      <c r="M658" s="13"/>
      <c r="N658" s="13"/>
      <c r="O658" s="16" t="str">
        <f>IF(L658&lt;&gt;"",VLOOKUP(L658,#REF!,14,FALSE),"")</f>
        <v/>
      </c>
      <c r="P658" s="86">
        <f t="shared" si="39"/>
        <v>0</v>
      </c>
      <c r="Q658" s="90" t="str">
        <f t="shared" si="38"/>
        <v/>
      </c>
    </row>
    <row r="659" spans="10:17" ht="18" customHeight="1" x14ac:dyDescent="0.2">
      <c r="J659" s="30"/>
      <c r="K659" s="7"/>
      <c r="L659" s="7"/>
      <c r="M659" s="13"/>
      <c r="N659" s="13"/>
      <c r="O659" s="16" t="str">
        <f>IF(L659&lt;&gt;"",VLOOKUP(L659,#REF!,14,FALSE),"")</f>
        <v/>
      </c>
      <c r="P659" s="86">
        <f t="shared" si="39"/>
        <v>0</v>
      </c>
      <c r="Q659" s="90" t="str">
        <f t="shared" si="38"/>
        <v/>
      </c>
    </row>
    <row r="660" spans="10:17" ht="18" customHeight="1" x14ac:dyDescent="0.2">
      <c r="J660" s="30"/>
      <c r="K660" s="7"/>
      <c r="L660" s="7"/>
      <c r="M660" s="13"/>
      <c r="N660" s="13"/>
      <c r="O660" s="16" t="str">
        <f>IF(L660&lt;&gt;"",VLOOKUP(L660,#REF!,14,FALSE),"")</f>
        <v/>
      </c>
      <c r="P660" s="86">
        <f t="shared" si="39"/>
        <v>0</v>
      </c>
      <c r="Q660" s="90" t="str">
        <f t="shared" si="38"/>
        <v/>
      </c>
    </row>
    <row r="661" spans="10:17" ht="18" customHeight="1" x14ac:dyDescent="0.2">
      <c r="J661" s="30"/>
      <c r="K661" s="7"/>
      <c r="L661" s="7"/>
      <c r="M661" s="13"/>
      <c r="N661" s="13"/>
      <c r="O661" s="16" t="str">
        <f>IF(L661&lt;&gt;"",VLOOKUP(L661,#REF!,14,FALSE),"")</f>
        <v/>
      </c>
      <c r="P661" s="86">
        <f t="shared" si="39"/>
        <v>0</v>
      </c>
      <c r="Q661" s="90" t="str">
        <f t="shared" si="38"/>
        <v/>
      </c>
    </row>
    <row r="662" spans="10:17" ht="18" customHeight="1" x14ac:dyDescent="0.2">
      <c r="J662" s="30"/>
      <c r="K662" s="7"/>
      <c r="L662" s="7"/>
      <c r="M662" s="13"/>
      <c r="N662" s="13"/>
      <c r="O662" s="16" t="str">
        <f>IF(L662&lt;&gt;"",VLOOKUP(L662,#REF!,14,FALSE),"")</f>
        <v/>
      </c>
      <c r="P662" s="86">
        <f t="shared" si="39"/>
        <v>0</v>
      </c>
      <c r="Q662" s="90" t="str">
        <f t="shared" si="38"/>
        <v/>
      </c>
    </row>
    <row r="663" spans="10:17" ht="18" customHeight="1" x14ac:dyDescent="0.2">
      <c r="J663" s="30"/>
      <c r="K663" s="7"/>
      <c r="L663" s="7"/>
      <c r="M663" s="13"/>
      <c r="N663" s="13"/>
      <c r="O663" s="16" t="str">
        <f>IF(L663&lt;&gt;"",VLOOKUP(L663,#REF!,14,FALSE),"")</f>
        <v/>
      </c>
      <c r="P663" s="86">
        <f t="shared" si="39"/>
        <v>0</v>
      </c>
      <c r="Q663" s="90" t="str">
        <f t="shared" si="38"/>
        <v/>
      </c>
    </row>
    <row r="664" spans="10:17" ht="18" customHeight="1" x14ac:dyDescent="0.2">
      <c r="J664" s="30"/>
      <c r="K664" s="7"/>
      <c r="L664" s="7"/>
      <c r="M664" s="13"/>
      <c r="N664" s="13"/>
      <c r="O664" s="16" t="str">
        <f>IF(L664&lt;&gt;"",VLOOKUP(L664,#REF!,14,FALSE),"")</f>
        <v/>
      </c>
      <c r="P664" s="86">
        <f t="shared" si="39"/>
        <v>0</v>
      </c>
      <c r="Q664" s="90" t="str">
        <f t="shared" si="38"/>
        <v/>
      </c>
    </row>
    <row r="665" spans="10:17" ht="18" customHeight="1" x14ac:dyDescent="0.2">
      <c r="J665" s="30"/>
      <c r="K665" s="7"/>
      <c r="L665" s="7"/>
      <c r="M665" s="13"/>
      <c r="N665" s="13"/>
      <c r="O665" s="16" t="str">
        <f>IF(L665&lt;&gt;"",VLOOKUP(L665,#REF!,14,FALSE),"")</f>
        <v/>
      </c>
      <c r="P665" s="86">
        <f t="shared" si="39"/>
        <v>0</v>
      </c>
      <c r="Q665" s="90" t="str">
        <f t="shared" si="38"/>
        <v/>
      </c>
    </row>
    <row r="666" spans="10:17" ht="18" customHeight="1" x14ac:dyDescent="0.2">
      <c r="J666" s="30"/>
      <c r="K666" s="7"/>
      <c r="L666" s="7"/>
      <c r="M666" s="13"/>
      <c r="N666" s="13"/>
      <c r="O666" s="16" t="str">
        <f>IF(L666&lt;&gt;"",VLOOKUP(L666,#REF!,14,FALSE),"")</f>
        <v/>
      </c>
      <c r="P666" s="86">
        <f t="shared" si="39"/>
        <v>0</v>
      </c>
      <c r="Q666" s="90" t="str">
        <f t="shared" si="38"/>
        <v/>
      </c>
    </row>
    <row r="667" spans="10:17" ht="18" customHeight="1" x14ac:dyDescent="0.2">
      <c r="J667" s="30"/>
      <c r="K667" s="7"/>
      <c r="L667" s="7"/>
      <c r="M667" s="13"/>
      <c r="N667" s="13"/>
      <c r="O667" s="16" t="str">
        <f>IF(L667&lt;&gt;"",VLOOKUP(L667,#REF!,14,FALSE),"")</f>
        <v/>
      </c>
      <c r="P667" s="86">
        <f t="shared" si="39"/>
        <v>0</v>
      </c>
      <c r="Q667" s="90" t="str">
        <f t="shared" si="38"/>
        <v/>
      </c>
    </row>
    <row r="668" spans="10:17" ht="18" customHeight="1" x14ac:dyDescent="0.2">
      <c r="J668" s="30"/>
      <c r="K668" s="7"/>
      <c r="L668" s="7"/>
      <c r="M668" s="13"/>
      <c r="N668" s="13"/>
      <c r="O668" s="16" t="str">
        <f>IF(L668&lt;&gt;"",VLOOKUP(L668,#REF!,14,FALSE),"")</f>
        <v/>
      </c>
      <c r="P668" s="86">
        <f t="shared" si="39"/>
        <v>0</v>
      </c>
      <c r="Q668" s="90" t="str">
        <f t="shared" si="38"/>
        <v/>
      </c>
    </row>
    <row r="669" spans="10:17" ht="18" customHeight="1" x14ac:dyDescent="0.2">
      <c r="J669" s="30"/>
      <c r="K669" s="7"/>
      <c r="L669" s="7"/>
      <c r="M669" s="13"/>
      <c r="N669" s="13"/>
      <c r="O669" s="16" t="str">
        <f>IF(L669&lt;&gt;"",VLOOKUP(L669,#REF!,14,FALSE),"")</f>
        <v/>
      </c>
      <c r="P669" s="86">
        <f t="shared" si="39"/>
        <v>0</v>
      </c>
      <c r="Q669" s="90" t="str">
        <f t="shared" si="38"/>
        <v/>
      </c>
    </row>
    <row r="670" spans="10:17" ht="18" customHeight="1" x14ac:dyDescent="0.2">
      <c r="J670" s="30"/>
      <c r="K670" s="7"/>
      <c r="L670" s="7"/>
      <c r="M670" s="13"/>
      <c r="N670" s="13"/>
      <c r="O670" s="16" t="str">
        <f>IF(L670&lt;&gt;"",VLOOKUP(L670,#REF!,14,FALSE),"")</f>
        <v/>
      </c>
      <c r="P670" s="86">
        <f t="shared" si="39"/>
        <v>0</v>
      </c>
      <c r="Q670" s="90" t="str">
        <f t="shared" si="38"/>
        <v/>
      </c>
    </row>
    <row r="671" spans="10:17" ht="18" customHeight="1" x14ac:dyDescent="0.2">
      <c r="J671" s="30"/>
      <c r="K671" s="7"/>
      <c r="L671" s="7"/>
      <c r="M671" s="13"/>
      <c r="N671" s="13"/>
      <c r="O671" s="16" t="str">
        <f>IF(L671&lt;&gt;"",VLOOKUP(L671,#REF!,14,FALSE),"")</f>
        <v/>
      </c>
      <c r="P671" s="86">
        <f t="shared" si="39"/>
        <v>0</v>
      </c>
      <c r="Q671" s="90" t="str">
        <f t="shared" si="38"/>
        <v/>
      </c>
    </row>
    <row r="672" spans="10:17" ht="18" customHeight="1" x14ac:dyDescent="0.2">
      <c r="J672" s="30"/>
      <c r="K672" s="7"/>
      <c r="L672" s="7"/>
      <c r="M672" s="13"/>
      <c r="N672" s="13"/>
      <c r="O672" s="16" t="str">
        <f>IF(L672&lt;&gt;"",VLOOKUP(L672,#REF!,14,FALSE),"")</f>
        <v/>
      </c>
      <c r="P672" s="86">
        <f t="shared" si="39"/>
        <v>0</v>
      </c>
      <c r="Q672" s="90" t="str">
        <f t="shared" si="38"/>
        <v/>
      </c>
    </row>
    <row r="673" spans="10:17" ht="18" customHeight="1" x14ac:dyDescent="0.2">
      <c r="J673" s="30"/>
      <c r="K673" s="7"/>
      <c r="L673" s="7"/>
      <c r="M673" s="13"/>
      <c r="N673" s="13"/>
      <c r="O673" s="16" t="str">
        <f>IF(L673&lt;&gt;"",VLOOKUP(L673,#REF!,14,FALSE),"")</f>
        <v/>
      </c>
      <c r="P673" s="86">
        <f t="shared" si="39"/>
        <v>0</v>
      </c>
      <c r="Q673" s="90" t="str">
        <f t="shared" si="38"/>
        <v/>
      </c>
    </row>
    <row r="674" spans="10:17" ht="18" customHeight="1" x14ac:dyDescent="0.2">
      <c r="J674" s="30"/>
      <c r="K674" s="7"/>
      <c r="L674" s="7"/>
      <c r="M674" s="13"/>
      <c r="N674" s="13"/>
      <c r="O674" s="16" t="str">
        <f>IF(L674&lt;&gt;"",VLOOKUP(L674,#REF!,14,FALSE),"")</f>
        <v/>
      </c>
      <c r="P674" s="86">
        <f t="shared" si="39"/>
        <v>0</v>
      </c>
      <c r="Q674" s="90" t="str">
        <f t="shared" si="38"/>
        <v/>
      </c>
    </row>
    <row r="675" spans="10:17" ht="18" customHeight="1" x14ac:dyDescent="0.2">
      <c r="J675" s="30"/>
      <c r="K675" s="7"/>
      <c r="L675" s="7"/>
      <c r="M675" s="13"/>
      <c r="N675" s="13"/>
      <c r="O675" s="16" t="str">
        <f>IF(L675&lt;&gt;"",VLOOKUP(L675,#REF!,14,FALSE),"")</f>
        <v/>
      </c>
      <c r="P675" s="86">
        <f t="shared" si="39"/>
        <v>0</v>
      </c>
      <c r="Q675" s="90" t="str">
        <f t="shared" si="38"/>
        <v/>
      </c>
    </row>
    <row r="676" spans="10:17" ht="18" customHeight="1" x14ac:dyDescent="0.2">
      <c r="J676" s="30"/>
      <c r="K676" s="7"/>
      <c r="L676" s="7"/>
      <c r="M676" s="13"/>
      <c r="N676" s="13"/>
      <c r="O676" s="16" t="str">
        <f>IF(L676&lt;&gt;"",VLOOKUP(L676,#REF!,14,FALSE),"")</f>
        <v/>
      </c>
      <c r="P676" s="86">
        <f t="shared" si="39"/>
        <v>0</v>
      </c>
      <c r="Q676" s="90" t="str">
        <f t="shared" si="38"/>
        <v/>
      </c>
    </row>
    <row r="677" spans="10:17" ht="18" customHeight="1" x14ac:dyDescent="0.2">
      <c r="J677" s="30"/>
      <c r="K677" s="7"/>
      <c r="L677" s="7"/>
      <c r="M677" s="13"/>
      <c r="N677" s="13"/>
      <c r="O677" s="16" t="str">
        <f>IF(L677&lt;&gt;"",VLOOKUP(L677,#REF!,14,FALSE),"")</f>
        <v/>
      </c>
      <c r="P677" s="86">
        <f t="shared" si="39"/>
        <v>0</v>
      </c>
      <c r="Q677" s="90" t="str">
        <f t="shared" si="38"/>
        <v/>
      </c>
    </row>
    <row r="678" spans="10:17" ht="18" customHeight="1" x14ac:dyDescent="0.2">
      <c r="J678" s="30"/>
      <c r="K678" s="7"/>
      <c r="L678" s="7"/>
      <c r="M678" s="13"/>
      <c r="N678" s="13"/>
      <c r="O678" s="16" t="str">
        <f>IF(L678&lt;&gt;"",VLOOKUP(L678,#REF!,14,FALSE),"")</f>
        <v/>
      </c>
      <c r="P678" s="86">
        <f t="shared" si="39"/>
        <v>0</v>
      </c>
      <c r="Q678" s="90" t="str">
        <f t="shared" si="38"/>
        <v/>
      </c>
    </row>
    <row r="679" spans="10:17" ht="18" customHeight="1" x14ac:dyDescent="0.2">
      <c r="J679" s="30"/>
      <c r="K679" s="7"/>
      <c r="L679" s="7"/>
      <c r="M679" s="13"/>
      <c r="N679" s="13"/>
      <c r="O679" s="16" t="str">
        <f>IF(L679&lt;&gt;"",VLOOKUP(L679,#REF!,14,FALSE),"")</f>
        <v/>
      </c>
      <c r="P679" s="86">
        <f t="shared" si="39"/>
        <v>0</v>
      </c>
      <c r="Q679" s="90" t="str">
        <f t="shared" si="38"/>
        <v/>
      </c>
    </row>
    <row r="680" spans="10:17" ht="18" customHeight="1" x14ac:dyDescent="0.2">
      <c r="J680" s="88" t="str">
        <f>IF(P680=0,"")</f>
        <v/>
      </c>
      <c r="K680" s="89"/>
      <c r="L680" s="88" t="s">
        <v>273</v>
      </c>
      <c r="M680" s="89"/>
      <c r="N680" s="89"/>
      <c r="O680" s="91" t="s">
        <v>32</v>
      </c>
      <c r="P680" s="92">
        <f>SUBTOTAL(9,P650:P679)</f>
        <v>0</v>
      </c>
      <c r="Q680" s="90" t="str">
        <f>IF(K649="","",IF(K649&lt;&gt;"","Conteúdo OK",""))</f>
        <v/>
      </c>
    </row>
    <row r="681" spans="10:17" ht="18" customHeight="1" x14ac:dyDescent="0.2">
      <c r="J681" s="88" t="s">
        <v>273</v>
      </c>
      <c r="K681" s="89"/>
      <c r="L681" s="88" t="s">
        <v>273</v>
      </c>
      <c r="M681" s="89"/>
      <c r="N681" s="89"/>
      <c r="O681" s="89"/>
      <c r="P681" s="89"/>
      <c r="Q681" s="90" t="str">
        <f>IF(K649="","",IF(K649&lt;&gt;"","Conteúdo OK",""))</f>
        <v/>
      </c>
    </row>
    <row r="682" spans="10:17" ht="18" customHeight="1" x14ac:dyDescent="0.2">
      <c r="J682" s="91"/>
      <c r="K682" s="89"/>
      <c r="L682" s="88" t="s">
        <v>273</v>
      </c>
      <c r="M682" s="89"/>
      <c r="N682" s="89"/>
      <c r="O682" s="91" t="s">
        <v>274</v>
      </c>
      <c r="P682" s="93">
        <f>SUM(P53,P86,P119,P152,P185,P218,P251,P284,P317,P350,P383,P416,P449,P482,P515,P548,P581,P614,P647,P680,)</f>
        <v>0</v>
      </c>
      <c r="Q682" s="94" t="str">
        <f t="shared" ref="Q682" si="40">IF(L682="","",IF(L682&lt;&gt;"","Conteúdo OK",""))</f>
        <v>Conteúdo OK</v>
      </c>
    </row>
  </sheetData>
  <sheetProtection password="CE28" sheet="1" autoFilter="0"/>
  <autoFilter ref="Q20" xr:uid="{00000000-0009-0000-0000-000004000000}"/>
  <mergeCells count="25">
    <mergeCell ref="K517:P517"/>
    <mergeCell ref="K550:P550"/>
    <mergeCell ref="K583:P583"/>
    <mergeCell ref="K616:P616"/>
    <mergeCell ref="K649:P649"/>
    <mergeCell ref="K352:P352"/>
    <mergeCell ref="K385:P385"/>
    <mergeCell ref="K418:P418"/>
    <mergeCell ref="K451:P451"/>
    <mergeCell ref="K484:P484"/>
    <mergeCell ref="K187:P187"/>
    <mergeCell ref="K220:P220"/>
    <mergeCell ref="K253:P253"/>
    <mergeCell ref="K286:P286"/>
    <mergeCell ref="K319:P319"/>
    <mergeCell ref="K22:P22"/>
    <mergeCell ref="K55:P55"/>
    <mergeCell ref="K88:P88"/>
    <mergeCell ref="K121:P121"/>
    <mergeCell ref="K154:P154"/>
    <mergeCell ref="Q14:T16"/>
    <mergeCell ref="K14:L14"/>
    <mergeCell ref="M16:P16"/>
    <mergeCell ref="J17:P17"/>
    <mergeCell ref="J15:P15"/>
  </mergeCells>
  <conditionalFormatting sqref="N23:P53">
    <cfRule type="containsErrors" dxfId="20" priority="1">
      <formula>ISERROR(N23)</formula>
    </cfRule>
  </conditionalFormatting>
  <conditionalFormatting sqref="N56:P86">
    <cfRule type="containsErrors" dxfId="19" priority="58">
      <formula>ISERROR(N56)</formula>
    </cfRule>
  </conditionalFormatting>
  <conditionalFormatting sqref="N89:P119">
    <cfRule type="containsErrors" dxfId="18" priority="55">
      <formula>ISERROR(N89)</formula>
    </cfRule>
  </conditionalFormatting>
  <conditionalFormatting sqref="N122:P152">
    <cfRule type="containsErrors" dxfId="17" priority="52">
      <formula>ISERROR(N122)</formula>
    </cfRule>
  </conditionalFormatting>
  <conditionalFormatting sqref="N155:P185">
    <cfRule type="containsErrors" dxfId="16" priority="49">
      <formula>ISERROR(N155)</formula>
    </cfRule>
  </conditionalFormatting>
  <conditionalFormatting sqref="N188:P218">
    <cfRule type="containsErrors" dxfId="15" priority="46">
      <formula>ISERROR(N188)</formula>
    </cfRule>
  </conditionalFormatting>
  <conditionalFormatting sqref="N221:P251">
    <cfRule type="containsErrors" dxfId="14" priority="43">
      <formula>ISERROR(N221)</formula>
    </cfRule>
  </conditionalFormatting>
  <conditionalFormatting sqref="N254:P284">
    <cfRule type="containsErrors" dxfId="13" priority="40">
      <formula>ISERROR(N254)</formula>
    </cfRule>
  </conditionalFormatting>
  <conditionalFormatting sqref="N287:P317">
    <cfRule type="containsErrors" dxfId="12" priority="37">
      <formula>ISERROR(N287)</formula>
    </cfRule>
  </conditionalFormatting>
  <conditionalFormatting sqref="N320:P350">
    <cfRule type="containsErrors" dxfId="11" priority="34">
      <formula>ISERROR(N320)</formula>
    </cfRule>
  </conditionalFormatting>
  <conditionalFormatting sqref="N353:P383">
    <cfRule type="containsErrors" dxfId="10" priority="31">
      <formula>ISERROR(N353)</formula>
    </cfRule>
  </conditionalFormatting>
  <conditionalFormatting sqref="N386:P416">
    <cfRule type="containsErrors" dxfId="9" priority="28">
      <formula>ISERROR(N386)</formula>
    </cfRule>
  </conditionalFormatting>
  <conditionalFormatting sqref="N419:P449">
    <cfRule type="containsErrors" dxfId="8" priority="25">
      <formula>ISERROR(N419)</formula>
    </cfRule>
  </conditionalFormatting>
  <conditionalFormatting sqref="N452:P482">
    <cfRule type="containsErrors" dxfId="7" priority="22">
      <formula>ISERROR(N452)</formula>
    </cfRule>
  </conditionalFormatting>
  <conditionalFormatting sqref="N485:P515">
    <cfRule type="containsErrors" dxfId="6" priority="19">
      <formula>ISERROR(N485)</formula>
    </cfRule>
  </conditionalFormatting>
  <conditionalFormatting sqref="N518:P548">
    <cfRule type="containsErrors" dxfId="5" priority="16">
      <formula>ISERROR(N518)</formula>
    </cfRule>
  </conditionalFormatting>
  <conditionalFormatting sqref="N551:P581">
    <cfRule type="containsErrors" dxfId="4" priority="13">
      <formula>ISERROR(N551)</formula>
    </cfRule>
  </conditionalFormatting>
  <conditionalFormatting sqref="N584:P614">
    <cfRule type="containsErrors" dxfId="3" priority="10">
      <formula>ISERROR(N584)</formula>
    </cfRule>
  </conditionalFormatting>
  <conditionalFormatting sqref="N617:P647">
    <cfRule type="containsErrors" dxfId="2" priority="7">
      <formula>ISERROR(N617)</formula>
    </cfRule>
  </conditionalFormatting>
  <conditionalFormatting sqref="N650:P680">
    <cfRule type="containsErrors" dxfId="1" priority="4">
      <formula>ISERROR(N650)</formula>
    </cfRule>
  </conditionalFormatting>
  <conditionalFormatting sqref="O682">
    <cfRule type="containsErrors" dxfId="0" priority="61">
      <formula>ISERROR(O682)</formula>
    </cfRule>
  </conditionalFormatting>
  <dataValidations count="1">
    <dataValidation type="list" allowBlank="1" showInputMessage="1" showErrorMessage="1" sqref="N16:N17 N617:N646 N23:N52 N56:N85 N89:N118 N122:N151 N155:N184 N188:N217 N221:N250 N254:N283 N287:N316 N320:N349 N353:N382 N386:N415 N419:N448 N452:N481 N485:N514 N518:N547 N551:N580 N584:N613 N650:N679" xr:uid="{00000000-0002-0000-0400-000000000000}">
      <formula1>Unidades_medida</formula1>
    </dataValidation>
  </dataValidations>
  <pageMargins left="0.51181102362204722" right="0.51181102362204722" top="0.78740157480314965" bottom="0.78740157480314965" header="0.31496062992125984" footer="0.31496062992125984"/>
  <pageSetup paperSize="9" scale="52" fitToHeight="10" orientation="portrait" r:id="rId1"/>
  <headerFooter>
    <oddFooter>&amp;R&amp;P/&amp;N</oddFooter>
  </headerFooter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BD_Paim</vt:lpstr>
      <vt:lpstr>Leia-me</vt:lpstr>
      <vt:lpstr>Base Apoio</vt:lpstr>
      <vt:lpstr>Posto de Trabalho</vt:lpstr>
      <vt:lpstr>PPU Contratação</vt:lpstr>
      <vt:lpstr>'Posto de Trabalho'!Area_de_impressao</vt:lpstr>
      <vt:lpstr>'PPU Contratação'!Area_de_impressao</vt:lpstr>
      <vt:lpstr>dias_trab_not</vt:lpstr>
      <vt:lpstr>materiais</vt:lpstr>
      <vt:lpstr>percentuais</vt:lpstr>
      <vt:lpstr>regime_tributario</vt:lpstr>
      <vt:lpstr>Sim_não</vt:lpstr>
      <vt:lpstr>'PPU Contratação'!Titulos_de_impressao</vt:lpstr>
      <vt:lpstr>tributaçao</vt:lpstr>
      <vt:lpstr>Unidades_medida</vt:lpstr>
    </vt:vector>
  </TitlesOfParts>
  <Manager>GDS</Manager>
  <Company>PETROBRAS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DD09</dc:creator>
  <cp:keywords/>
  <dc:description/>
  <cp:lastModifiedBy>Cassio Nagato Miyamoto</cp:lastModifiedBy>
  <cp:revision/>
  <cp:lastPrinted>2024-01-23T21:27:09Z</cp:lastPrinted>
  <dcterms:created xsi:type="dcterms:W3CDTF">2004-10-26T19:17:56Z</dcterms:created>
  <dcterms:modified xsi:type="dcterms:W3CDTF">2024-01-29T20:21:52Z</dcterms:modified>
  <cp:category/>
  <cp:contentStatus/>
</cp:coreProperties>
</file>